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mc:AlternateContent xmlns:mc="http://schemas.openxmlformats.org/markup-compatibility/2006">
    <mc:Choice Requires="x15">
      <x15ac:absPath xmlns:x15ac="http://schemas.microsoft.com/office/spreadsheetml/2010/11/ac" url="\\SERVER1\Planeacion\2022\Riesgos 2022\"/>
    </mc:Choice>
  </mc:AlternateContent>
  <bookViews>
    <workbookView xWindow="0" yWindow="0" windowWidth="24000" windowHeight="9030" activeTab="2"/>
  </bookViews>
  <sheets>
    <sheet name="Riesgos de Corrupción" sheetId="1" r:id="rId1"/>
    <sheet name="Controles de Corrupción" sheetId="2" r:id="rId2"/>
    <sheet name="Control Residuales" sheetId="3" r:id="rId3"/>
  </sheets>
  <externalReferences>
    <externalReference r:id="rId4"/>
    <externalReference r:id="rId5"/>
    <externalReference r:id="rId6"/>
    <externalReference r:id="rId7"/>
    <externalReference r:id="rId8"/>
    <externalReference r:id="rId9"/>
  </externalReferences>
  <definedNames>
    <definedName name="_xlnm.Print_Area" localSheetId="2">'Control Residuales'!$B$2:$AB$13</definedName>
    <definedName name="_xlnm.Print_Area" localSheetId="1">'Controles de Corrupción'!$B$2:$T$13</definedName>
    <definedName name="_xlnm.Print_Area" localSheetId="0">'Riesgos de Corrupción'!$B$1:$AI$13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C9" i="3"/>
  <c r="D9" i="3"/>
  <c r="E9" i="3" s="1"/>
  <c r="F9" i="3"/>
  <c r="L9" i="3"/>
  <c r="M9" i="3"/>
  <c r="Z9" i="3"/>
  <c r="AA9" i="3"/>
  <c r="AB9" i="3"/>
  <c r="B10" i="3"/>
  <c r="C10" i="3"/>
  <c r="D10" i="3"/>
  <c r="E10" i="3" s="1"/>
  <c r="F10" i="3"/>
  <c r="L10" i="3"/>
  <c r="M10" i="3"/>
  <c r="Z10" i="3"/>
  <c r="AA10" i="3"/>
  <c r="AB10" i="3"/>
  <c r="B11" i="3"/>
  <c r="C11" i="3"/>
  <c r="D11" i="3"/>
  <c r="E11" i="3"/>
  <c r="F11" i="3"/>
  <c r="G12" i="3" s="1"/>
  <c r="H12" i="3" s="1"/>
  <c r="L11" i="3"/>
  <c r="M11" i="3"/>
  <c r="Z11" i="3"/>
  <c r="AA11" i="3"/>
  <c r="AB11" i="3"/>
  <c r="B12" i="3"/>
  <c r="C12" i="3"/>
  <c r="D12" i="3"/>
  <c r="E12" i="3"/>
  <c r="F12" i="3"/>
  <c r="L12" i="3"/>
  <c r="M12" i="3"/>
  <c r="Z12" i="3"/>
  <c r="AA12" i="3"/>
  <c r="AB12" i="3"/>
  <c r="B13" i="3"/>
  <c r="C13" i="3"/>
  <c r="D13" i="3"/>
  <c r="E13" i="3"/>
  <c r="F13" i="3"/>
  <c r="L13" i="3"/>
  <c r="M13" i="3"/>
  <c r="Z13" i="3"/>
  <c r="AA13" i="3"/>
  <c r="AB13" i="3"/>
  <c r="B9" i="2"/>
  <c r="M9" i="2"/>
  <c r="N9" i="2"/>
  <c r="R9" i="2" s="1"/>
  <c r="S9" i="2" s="1"/>
  <c r="T9" i="2" s="1"/>
  <c r="O9" i="2"/>
  <c r="Q9" i="2"/>
  <c r="B10" i="2"/>
  <c r="M10" i="2"/>
  <c r="N10" i="2" s="1"/>
  <c r="R10" i="2" s="1"/>
  <c r="S10" i="2" s="1"/>
  <c r="T10" i="2" s="1"/>
  <c r="O10" i="2"/>
  <c r="Q10" i="2"/>
  <c r="B11" i="2"/>
  <c r="M11" i="2"/>
  <c r="N11" i="2" s="1"/>
  <c r="R11" i="2" s="1"/>
  <c r="S11" i="2" s="1"/>
  <c r="T11" i="2" s="1"/>
  <c r="O11" i="2"/>
  <c r="Q11" i="2"/>
  <c r="B12" i="2"/>
  <c r="M12" i="2"/>
  <c r="N12" i="2" s="1"/>
  <c r="R12" i="2" s="1"/>
  <c r="S12" i="2" s="1"/>
  <c r="T12" i="2" s="1"/>
  <c r="O12" i="2"/>
  <c r="Q12" i="2"/>
  <c r="B13" i="2"/>
  <c r="M13" i="2"/>
  <c r="N13" i="2" s="1"/>
  <c r="R13" i="2" s="1"/>
  <c r="S13" i="2" s="1"/>
  <c r="T13" i="2" s="1"/>
  <c r="O13" i="2"/>
  <c r="Q13" i="2"/>
  <c r="G11" i="3" l="1"/>
  <c r="H11" i="3" s="1"/>
  <c r="I11" i="3" s="1"/>
  <c r="I12" i="3"/>
  <c r="J12" i="3"/>
  <c r="K12" i="3" s="1"/>
  <c r="N12" i="3" s="1"/>
  <c r="O12" i="3" s="1"/>
  <c r="P12" i="3" s="1"/>
  <c r="G10" i="3"/>
  <c r="H10" i="3" s="1"/>
  <c r="G9" i="3"/>
  <c r="H9" i="3" s="1"/>
  <c r="G13" i="3"/>
  <c r="H13" i="3" s="1"/>
  <c r="AE13" i="1"/>
  <c r="AF13" i="1" s="1"/>
  <c r="AD13" i="1"/>
  <c r="J13" i="1"/>
  <c r="AG13" i="1" s="1"/>
  <c r="AH13" i="1" s="1"/>
  <c r="AD12" i="1"/>
  <c r="AE12" i="1" s="1"/>
  <c r="AF12" i="1" s="1"/>
  <c r="J12" i="1"/>
  <c r="AD11" i="1"/>
  <c r="AE11" i="1" s="1"/>
  <c r="AF11" i="1" s="1"/>
  <c r="J11" i="1"/>
  <c r="I11" i="1" s="1"/>
  <c r="AF10" i="1"/>
  <c r="AE10" i="1"/>
  <c r="AD10" i="1"/>
  <c r="J10" i="1"/>
  <c r="AG10" i="1" s="1"/>
  <c r="AH10" i="1" s="1"/>
  <c r="I10" i="1"/>
  <c r="AE9" i="1"/>
  <c r="AF9" i="1" s="1"/>
  <c r="AD9" i="1"/>
  <c r="J9" i="1"/>
  <c r="AG9" i="1" s="1"/>
  <c r="AH9" i="1" s="1"/>
  <c r="J11" i="3" l="1"/>
  <c r="K11" i="3" s="1"/>
  <c r="N11" i="3" s="1"/>
  <c r="O11" i="3" s="1"/>
  <c r="P11" i="3" s="1"/>
  <c r="J9" i="3"/>
  <c r="K9" i="3" s="1"/>
  <c r="N9" i="3" s="1"/>
  <c r="O9" i="3" s="1"/>
  <c r="P9" i="3" s="1"/>
  <c r="I9" i="3"/>
  <c r="J10" i="3"/>
  <c r="K10" i="3" s="1"/>
  <c r="N10" i="3" s="1"/>
  <c r="O10" i="3" s="1"/>
  <c r="P10" i="3" s="1"/>
  <c r="I10" i="3"/>
  <c r="I13" i="3"/>
  <c r="J13" i="3"/>
  <c r="K13" i="3" s="1"/>
  <c r="N13" i="3" s="1"/>
  <c r="O13" i="3" s="1"/>
  <c r="P13" i="3" s="1"/>
  <c r="I9" i="1"/>
  <c r="I13" i="1"/>
  <c r="AG12" i="1"/>
  <c r="AH12" i="1" s="1"/>
  <c r="I12" i="1"/>
  <c r="AG11" i="1"/>
  <c r="AH11" i="1" s="1"/>
</calcChain>
</file>

<file path=xl/comments1.xml><?xml version="1.0" encoding="utf-8"?>
<comments xmlns="http://schemas.openxmlformats.org/spreadsheetml/2006/main">
  <authors>
    <author>Oficina Asesora de Planeación</author>
  </authors>
  <commentList>
    <comment ref="L8" authorId="0" shapeId="0">
      <text>
        <r>
          <rPr>
            <b/>
            <sz val="9"/>
            <color indexed="81"/>
            <rFont val="Tahoma"/>
            <family val="2"/>
          </rPr>
          <t>Oficina Asesora de Planeación:</t>
        </r>
        <r>
          <rPr>
            <sz val="9"/>
            <color indexed="81"/>
            <rFont val="Tahoma"/>
            <family val="2"/>
          </rPr>
          <t xml:space="preserve">
Como son riesgos de corrupción  para el IMPACTO no opera el desplazamiento</t>
        </r>
      </text>
    </comment>
  </commentList>
</comments>
</file>

<file path=xl/sharedStrings.xml><?xml version="1.0" encoding="utf-8"?>
<sst xmlns="http://schemas.openxmlformats.org/spreadsheetml/2006/main" count="330" uniqueCount="177">
  <si>
    <t>MATRIZ DE RIESGOS DE CORRUPCIÓN</t>
  </si>
  <si>
    <t>Código</t>
  </si>
  <si>
    <t>MR-MC-01</t>
  </si>
  <si>
    <t xml:space="preserve">Versión </t>
  </si>
  <si>
    <t>Fecha:</t>
  </si>
  <si>
    <t>No.</t>
  </si>
  <si>
    <t>Proceso / Dependencia</t>
  </si>
  <si>
    <t xml:space="preserve"> Riesgo</t>
  </si>
  <si>
    <t>Descripción del Riesgo</t>
  </si>
  <si>
    <t>Causa</t>
  </si>
  <si>
    <t>Consecuencia</t>
  </si>
  <si>
    <t>Frecuencia</t>
  </si>
  <si>
    <t>%</t>
  </si>
  <si>
    <t>Probabilidad Inherente</t>
  </si>
  <si>
    <t>¿Afecta al grupo de funcionarios del proceso?</t>
  </si>
  <si>
    <t>¿Afecta al cumplimiento de metas y objetivos de la dependencia?</t>
  </si>
  <si>
    <t>¿Afecta al cumplimiento de la misión de la Entidad?</t>
  </si>
  <si>
    <t>¿Afecta al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</si>
  <si>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</si>
  <si>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</si>
  <si>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</si>
  <si>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 detrimento de la calidad de vida de la comunidad por la pérdida del bien, servicios o recursos físicos?</t>
  </si>
  <si>
    <t>¿Genera pérdida de información de la Entidad?</t>
  </si>
  <si>
    <t>¿Genera intervención de los órganos de control, de la Fiscalía u otro Ente?</t>
  </si>
  <si>
    <t>¿Da lugar a procesos sancionatorios?</t>
  </si>
  <si>
    <t>¿Da lugar a procesos disciplinarios?</t>
  </si>
  <si>
    <t>¿Da lugar a procesos penales?</t>
  </si>
  <si>
    <t>¿Genera pérdida de credibilidad del sector?</t>
  </si>
  <si>
    <t>¿Ocasiona lesiones físicas o pérdida de vidas humanas?</t>
  </si>
  <si>
    <t>¿Afecta la imagen regional?</t>
  </si>
  <si>
    <t>¿Afecta la imagen Nacional?</t>
  </si>
  <si>
    <t>¿Genera daño ambiental?</t>
  </si>
  <si>
    <t>¿Da lugar a procesos Fiscales?</t>
  </si>
  <si>
    <t>Puntaje</t>
  </si>
  <si>
    <t>Impacto Consolidado</t>
  </si>
  <si>
    <t>Valor Impacto de Corrupción</t>
  </si>
  <si>
    <t>Concatenar</t>
  </si>
  <si>
    <t>Zona de Riesgo Inherente</t>
  </si>
  <si>
    <t>Responsable del Riesgo</t>
  </si>
  <si>
    <t>RC1</t>
  </si>
  <si>
    <t>Contratación</t>
  </si>
  <si>
    <t>Posibilidad de direccionamiento de contratos</t>
  </si>
  <si>
    <t>Pliegos de condiciones hechos a la medida de una firma en particular.
Contratar con compañías de papel, las cuales son especialmente creadas para participar en procesos específicos, que no cuentan con experiencia, pero si con músculo financiero.</t>
  </si>
  <si>
    <t>Definir las condiciones contractuales de tal forma que se ajusten a la selección reducida de oferentes.
Identificar proveedores antes que la necesidad que debe suplir la entidad al momento de construir el proceso contractual.</t>
  </si>
  <si>
    <t>Favorecimiento a un tercero
Falta a los principios de contratación partiendo de seleccionar el proveedor en lugar de la necesidad de la entidad</t>
  </si>
  <si>
    <t>No se ha presentado en los últimos 5 años.</t>
  </si>
  <si>
    <t>SI</t>
  </si>
  <si>
    <t>NO</t>
  </si>
  <si>
    <t>Profesional Universitario de Contratación</t>
  </si>
  <si>
    <t>RC2</t>
  </si>
  <si>
    <t>Gestión de Recursos Físicos</t>
  </si>
  <si>
    <t>Posibilidad de peculado por apropiación</t>
  </si>
  <si>
    <t>Utilización de los bienes que le suministra la entidad para su propio beneficio.</t>
  </si>
  <si>
    <t>Apropiciación por parte de los funcionarios de los bienes de la entidad</t>
  </si>
  <si>
    <t>Invasión e incursión en sanciones legales a la entidad por la falta de control de los bienes inmuebles del Municipio</t>
  </si>
  <si>
    <t>Se presentó una vez en el último año.</t>
  </si>
  <si>
    <t>Profesional Universitario del proceso de Gestión de Recursos Físicos</t>
  </si>
  <si>
    <t>RC3</t>
  </si>
  <si>
    <t>Gestión Financiera</t>
  </si>
  <si>
    <t>Posibilidad de que por acción u omisión se ejecute el presupuesto de la entidad sin tener en cuenta las condiciones y requisitos legales y administrativos establecidos.</t>
  </si>
  <si>
    <t>Tramitar las respectivas cuentas de cobro a las que haya lugar con documentos incompletos ante el área competente para solicitar el pago, sin haber previamente una validación de cumplimiento, trámite de documentos que acompañan la cuenta, o certificados que acrediten la validación de la ejecución y la disponibilidad presupuestal.</t>
  </si>
  <si>
    <t>Remitir las cuentas de cobro para pago sin el lleno de los documentos requeridos para el respectivo trámite.
*No llevar a cabo una eficiente supervisión de los recursos y ejecuciones contractuales.</t>
  </si>
  <si>
    <t>Deficiencia en la supervisión y ejecución de los recursos al no identificar los servicios prestados o bienes efectivamente adquiridos en contraste con lo requerido y facturado.</t>
  </si>
  <si>
    <t>Profesional Universitario de Tesorería</t>
  </si>
  <si>
    <t>RC4</t>
  </si>
  <si>
    <t>Habitabilidad</t>
  </si>
  <si>
    <t>Aceptar dinero, otra utilidad y/o promesas remuneratorias para favorecer a un tercero para la asignación de los recursos.</t>
  </si>
  <si>
    <t>Asignación de beneficiarios a los proyectos que no cumplen con los requisitos para beneficio propio o de un tercero,</t>
  </si>
  <si>
    <t xml:space="preserve">Busqueda de intermediarios e influencias para resultar beneficiarios </t>
  </si>
  <si>
    <t>Destinación incorrecta de los recursos favoreciendo terceros que no cumplen con los requisitos.</t>
  </si>
  <si>
    <t>Profesional Universitario del proceso de Habitabilidad</t>
  </si>
  <si>
    <t>RC5</t>
  </si>
  <si>
    <t>Gestión Jurídica</t>
  </si>
  <si>
    <t>Uso y entrega de información clasificada o reservada, para beneficio propio o de terceros a fin de evasivas jurídicas por parte del afectado.</t>
  </si>
  <si>
    <t>Dilatar los procesos jurídicos de la entidad buscando el beneficio de un tercero, o en su defecto un favorecimiento a un particular.</t>
  </si>
  <si>
    <t xml:space="preserve">ausencia de procedimientos documentados  
cambio de Gobierno </t>
  </si>
  <si>
    <t>Favorecimiento a particulares en los procesos jurídicos de la entidad.</t>
  </si>
  <si>
    <t>Profesional Universitario del proceso Jurídico</t>
  </si>
  <si>
    <t>Siempre</t>
  </si>
  <si>
    <t>Completa</t>
  </si>
  <si>
    <t>Se investigan y resuelven oportunamente</t>
  </si>
  <si>
    <t>Confiable</t>
  </si>
  <si>
    <t>Detectar</t>
  </si>
  <si>
    <t>Oportuna</t>
  </si>
  <si>
    <t>Adecuado</t>
  </si>
  <si>
    <t>Asignado</t>
  </si>
  <si>
    <t>Directamente</t>
  </si>
  <si>
    <t xml:space="preserve">Digitalización de la información  y seguimiento a los procesos por medio de los consecutivos de correspondencia y el procedimiento de préstamo de documentos. </t>
  </si>
  <si>
    <t>Prevenir</t>
  </si>
  <si>
    <t>Revisión a través de actas de visitas, registros fotográficos, cruces de bases de datos para validar y verificar información que garantice el cumplimiento estricto de la norma vigente y de las condiciones propias de la entidad.</t>
  </si>
  <si>
    <t>Solicitud de documentos que acrediten la disponibilidad de los recursos y la efectiva ejecución de las especificaciones contractuales tales como CDP, RP, Certificaciones del supervisor, cuenta de cobro, entre otros.</t>
  </si>
  <si>
    <t>Indirectamente</t>
  </si>
  <si>
    <t>Registro a través de actas de entrega y recibido del inmueble entre el IDUVI y la dependencia o entidad pública responsable de recibir el inmueble</t>
  </si>
  <si>
    <t>Algunas veces</t>
  </si>
  <si>
    <t>No Disminuye</t>
  </si>
  <si>
    <t>Hacer uso de la herramienta SECOP II que garantiza la transparencia y pluralidad de oferentes en los procesos.</t>
  </si>
  <si>
    <t>Rango calificación del conjunto de controles</t>
  </si>
  <si>
    <t>Promedio solidez del conjunto de controles</t>
  </si>
  <si>
    <t>Calificación solidez del individual o de controles</t>
  </si>
  <si>
    <t>Debe establecer acciones para fortalecer el control</t>
  </si>
  <si>
    <t>Solidez individual de cada control</t>
  </si>
  <si>
    <t>Peso de la ejecución</t>
  </si>
  <si>
    <t>¿El control se ejecuta por parte del responsable?</t>
  </si>
  <si>
    <t>Calificación de Ejecución del Control</t>
  </si>
  <si>
    <t>Peso - diseño</t>
  </si>
  <si>
    <t>Total diseño</t>
  </si>
  <si>
    <t>¿Se deja evidencia de la ejecución del control que permita a cualquier tercero con la evidencia, llegar a la misma conclusión?</t>
  </si>
  <si>
    <t>¿Las observaciones, desviaciones o diferencias identificadas en el control son investigadas y resueltas de manera oportuna?</t>
  </si>
  <si>
    <t>¿La fuente de información que se utiliza en el desarrollo del control es información confiable que permite mitigar el riesgo?</t>
  </si>
  <si>
    <t>¿Las actividades que se desarrollan en el control previenen o detectan las causas que puedan dar origen al riesgo?</t>
  </si>
  <si>
    <t>¿El control es oportuno para prevenir o para detectar la materialización del riesgo de manera oportuna?</t>
  </si>
  <si>
    <t>¿El responsable tiene la autoridad y adecuada segregación de funciones en la ejecución del control?</t>
  </si>
  <si>
    <t>¿Existe un responsable asignado a la ejecución del control?</t>
  </si>
  <si>
    <t>El Control ayuda a disminuir el IMPACTO</t>
  </si>
  <si>
    <t>El Control ayuda a disminuir la PROBABILIDAD</t>
  </si>
  <si>
    <t>Actividad de control</t>
  </si>
  <si>
    <t>N° Riesgo</t>
  </si>
  <si>
    <t>(N° de expedientes devueltos / N° de expedientes prestados)/*100%</t>
  </si>
  <si>
    <t>15 día hábiles</t>
  </si>
  <si>
    <t>tecnico administrativo  y Jefe  de Oficina Juridica.
Líder del proceso de gestión documental.</t>
  </si>
  <si>
    <t>Requerimiento</t>
  </si>
  <si>
    <t>Requerimiento al solicitante de la documentación respecto a la fuga de la información o demoras en la entrega del expediente.</t>
  </si>
  <si>
    <t>15 días hábiles</t>
  </si>
  <si>
    <t>Actas de registro de préstamo de documentos</t>
  </si>
  <si>
    <t>llevar a cabo el seguimiento a los procesos a través de la oficina asesora jurídica en conjunto con el proceso de gestión documental respecto al préstamo de expedientes.</t>
  </si>
  <si>
    <t>N° de expedientes sin hallazgos / N° total de expedientes de postulados * 100</t>
  </si>
  <si>
    <t>1 mes</t>
  </si>
  <si>
    <t>Profesional Universitario del Proceso de Habitabilidad</t>
  </si>
  <si>
    <t>Acta del comité</t>
  </si>
  <si>
    <t>Remisión de informe a la subgerencia Administrativa y Financiera y a su vez a la gerencia.</t>
  </si>
  <si>
    <t>6 meses</t>
  </si>
  <si>
    <t>Profesional Universitario
Proceso de Habitabilidad</t>
  </si>
  <si>
    <t>Actas de visita social, evaluación de factores de calificación, registros fotográficos, revisión en los diferentes comites.</t>
  </si>
  <si>
    <t xml:space="preserve">*Modificar el listado de requisitos establecido por la entidad 
*Divulgar el nuevo listado de requisitos 
*Llevar a cabo la verificación de los documentos aportados por los solicitantes. </t>
  </si>
  <si>
    <t>(Cuentas devueltas / cuentas radicadas) * 100</t>
  </si>
  <si>
    <t>1 dia hábil</t>
  </si>
  <si>
    <t>Profesional Universitario del área de Tesorería</t>
  </si>
  <si>
    <t>Registro en libro de actas</t>
  </si>
  <si>
    <t>Devolución de la cuenta de cobro a la supervisión o lider de proceso para los respectivos ajustes de la cuenta sin el lleno de los requisitos.</t>
  </si>
  <si>
    <t>5 días hábiles</t>
  </si>
  <si>
    <t>profesional universitario de I Tesorera, supervisor de contrato.</t>
  </si>
  <si>
    <t>Cuenta de cobro</t>
  </si>
  <si>
    <t>Registro de la documentación para trámite de las cuentas de cobro en la Oficina de Tesorería</t>
  </si>
  <si>
    <t>Bienes sin hallazgos por inspección / Bieneds entregados a los funcionarios * 100</t>
  </si>
  <si>
    <t>10 días hábiles</t>
  </si>
  <si>
    <t>Profesional Universitario del Proceso de Recursos Físicos</t>
  </si>
  <si>
    <t>Informe de hallazgos</t>
  </si>
  <si>
    <t>Remisión de informe a la subgerencia Administrativa y Financiera</t>
  </si>
  <si>
    <t>12 días al año</t>
  </si>
  <si>
    <t>Profesional Universitario
Gestión de Recursos Físicos</t>
  </si>
  <si>
    <t>Acta de inspección</t>
  </si>
  <si>
    <t xml:space="preserve">Hacer seguimiento trimestralmente de los bienes asignados a los funcionarios </t>
  </si>
  <si>
    <t>(N° de observaciones contestadas / N° de observaciones realizadas) * 100</t>
  </si>
  <si>
    <t>1 día hábil</t>
  </si>
  <si>
    <t>Profesional Universitario del proceso de Contratación</t>
  </si>
  <si>
    <t>Adenda publicada en SECOP II</t>
  </si>
  <si>
    <t>Publicación de adenda dentro del término establecido</t>
  </si>
  <si>
    <r>
      <rPr>
        <sz val="11"/>
        <rFont val="Arial Narrow"/>
        <family val="2"/>
      </rPr>
      <t>profesional Universitario Oficina de Contratación</t>
    </r>
    <r>
      <rPr>
        <b/>
        <sz val="11"/>
        <rFont val="Arial Narrow"/>
        <family val="2"/>
      </rPr>
      <t xml:space="preserve"> </t>
    </r>
  </si>
  <si>
    <t>Respuesta a las observaciones</t>
  </si>
  <si>
    <t>Contestar oportunamente las observavciones realizadas al proceso, garantizando la pluralidad de oferentes e igualdad de condiciones para los participantes.</t>
  </si>
  <si>
    <t>Seguimiento al 31 de Diciembre de 2022</t>
  </si>
  <si>
    <t>Seguimiento al 31 de Agosto de 2022</t>
  </si>
  <si>
    <t>Seguimiento al 30 de Abril de 2022</t>
  </si>
  <si>
    <t>Indicador (Por lo menos uno de Eficacia y otro de Efectividad)</t>
  </si>
  <si>
    <t>Tiempo de Ejecución de la Acción de Contigencia (Corto Plazo)</t>
  </si>
  <si>
    <t>Responsable de la Acción de Contigencia</t>
  </si>
  <si>
    <t>Soporte de Acción de Contigencia</t>
  </si>
  <si>
    <t>Acción de Contingencia</t>
  </si>
  <si>
    <t>Tiempo de ejecución de la actividad de control</t>
  </si>
  <si>
    <t>Responsable del Control</t>
  </si>
  <si>
    <t>Soporte de Control</t>
  </si>
  <si>
    <t>Acciones</t>
  </si>
  <si>
    <t>Opciones de tratamiento</t>
  </si>
  <si>
    <t>Zona de Riesgo Residual</t>
  </si>
  <si>
    <t xml:space="preserve">Probabilidad Ajustada </t>
  </si>
  <si>
    <t>Desplazamiento  de Probabilidad Ajustada</t>
  </si>
  <si>
    <t>Desplazamiento de Probabilidad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</si>
</sst>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2"/>
      <color theme="1"/>
      <name val="Arial Narrow"/>
      <family val="2"/>
    </font>
    <font>
      <b/>
      <sz val="12"/>
      <color theme="1"/>
      <name val="Arial Narrow"/>
      <family val="2"/>
    </font>
    <font>
      <b/>
      <sz val="16"/>
      <color theme="1"/>
      <name val="Arial Narrow"/>
      <family val="2"/>
    </font>
    <font>
      <sz val="12"/>
      <color theme="1"/>
      <name val="Arial"/>
      <family val="2"/>
    </font>
    <font>
      <b/>
      <sz val="11"/>
      <color theme="1"/>
      <name val="Arial Narrow"/>
      <family val="2"/>
    </font>
    <font>
      <sz val="11"/>
      <color theme="1"/>
      <name val="Arial Narrow"/>
      <family val="2"/>
    </font>
    <font>
      <sz val="11"/>
      <name val="Arial Narrow"/>
      <family val="2"/>
    </font>
    <font>
      <sz val="11"/>
      <color theme="1"/>
      <name val="Gill Sans MT"/>
      <family val="2"/>
    </font>
    <font>
      <b/>
      <sz val="11"/>
      <name val="Arial Narrow"/>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rgb="FFCCFF66"/>
        <bgColor indexed="64"/>
      </patternFill>
    </fill>
    <fill>
      <patternFill patternType="solid">
        <fgColor theme="8" tint="0.59999389629810485"/>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2" borderId="13" xfId="0" applyFont="1" applyFill="1" applyBorder="1" applyAlignment="1">
      <alignment horizontal="center" vertical="center"/>
    </xf>
    <xf numFmtId="14" fontId="2" fillId="2" borderId="14"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4" borderId="18" xfId="0" applyFont="1" applyFill="1" applyBorder="1" applyAlignment="1">
      <alignment horizontal="justify" vertical="center" wrapText="1"/>
    </xf>
    <xf numFmtId="0" fontId="6" fillId="4" borderId="18"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2" fillId="2" borderId="0" xfId="0" applyFont="1" applyFill="1" applyAlignment="1">
      <alignment vertical="top"/>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horizontal="center" vertical="center"/>
    </xf>
    <xf numFmtId="9" fontId="2" fillId="2" borderId="21" xfId="1" applyFont="1" applyFill="1" applyBorder="1" applyAlignment="1">
      <alignment horizontal="center" vertical="center"/>
    </xf>
    <xf numFmtId="0" fontId="2" fillId="2" borderId="5" xfId="0" applyFont="1" applyFill="1" applyBorder="1" applyAlignment="1">
      <alignmen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vertical="center" wrapText="1"/>
    </xf>
    <xf numFmtId="0" fontId="2" fillId="0" borderId="24" xfId="0" applyFont="1" applyBorder="1" applyAlignment="1">
      <alignment horizontal="center" vertical="center" wrapText="1"/>
    </xf>
    <xf numFmtId="0" fontId="2" fillId="2" borderId="24" xfId="0" applyFont="1" applyFill="1" applyBorder="1" applyAlignment="1">
      <alignment horizontal="center" vertical="center"/>
    </xf>
    <xf numFmtId="9" fontId="2" fillId="2" borderId="24" xfId="1" applyFont="1" applyFill="1" applyBorder="1" applyAlignment="1">
      <alignment horizontal="center" vertical="center"/>
    </xf>
    <xf numFmtId="0" fontId="2" fillId="2" borderId="9" xfId="0" applyFont="1" applyFill="1" applyBorder="1" applyAlignment="1">
      <alignment vertical="center" wrapText="1"/>
    </xf>
    <xf numFmtId="0" fontId="2" fillId="0" borderId="24" xfId="0" applyFont="1" applyBorder="1" applyAlignment="1">
      <alignment horizontal="center" vertical="center"/>
    </xf>
    <xf numFmtId="9" fontId="2" fillId="0" borderId="24" xfId="1" applyFont="1" applyFill="1" applyBorder="1" applyAlignment="1">
      <alignment horizontal="center" vertical="center"/>
    </xf>
    <xf numFmtId="0" fontId="2" fillId="0" borderId="9" xfId="0" applyFont="1" applyBorder="1" applyAlignment="1">
      <alignment vertical="center"/>
    </xf>
    <xf numFmtId="0" fontId="2" fillId="0" borderId="0" xfId="0" applyFont="1"/>
    <xf numFmtId="0" fontId="2"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vertical="center" wrapText="1"/>
    </xf>
    <xf numFmtId="0" fontId="2" fillId="0" borderId="27" xfId="0" applyFont="1" applyBorder="1" applyAlignment="1">
      <alignment horizontal="center" vertical="center" wrapText="1"/>
    </xf>
    <xf numFmtId="0" fontId="2" fillId="2" borderId="27" xfId="0" applyFont="1" applyFill="1" applyBorder="1" applyAlignment="1">
      <alignment horizontal="center" vertical="center"/>
    </xf>
    <xf numFmtId="9" fontId="2" fillId="2" borderId="27" xfId="1" applyFont="1" applyFill="1" applyBorder="1" applyAlignment="1">
      <alignment horizontal="center" vertical="center"/>
    </xf>
    <xf numFmtId="0" fontId="2" fillId="2" borderId="14" xfId="0" applyFont="1" applyFill="1" applyBorder="1" applyAlignment="1">
      <alignment vertical="center"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2"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Alignment="1">
      <alignment horizontal="center"/>
    </xf>
    <xf numFmtId="0" fontId="7" fillId="2" borderId="24" xfId="0" applyFont="1" applyFill="1" applyBorder="1"/>
    <xf numFmtId="0" fontId="7" fillId="2" borderId="23" xfId="0" applyFont="1" applyFill="1" applyBorder="1"/>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3" xfId="0" applyFont="1" applyFill="1" applyBorder="1" applyAlignment="1">
      <alignment horizontal="justify" wrapText="1"/>
    </xf>
    <xf numFmtId="0" fontId="6" fillId="2" borderId="22" xfId="0" applyFont="1" applyFill="1" applyBorder="1" applyAlignment="1">
      <alignment horizontal="center" vertical="center"/>
    </xf>
    <xf numFmtId="0" fontId="7" fillId="2" borderId="23" xfId="0" applyFont="1" applyFill="1" applyBorder="1" applyAlignment="1">
      <alignment horizontal="justify"/>
    </xf>
    <xf numFmtId="0" fontId="8" fillId="0" borderId="24" xfId="0" applyFont="1" applyBorder="1" applyAlignment="1" applyProtection="1">
      <alignment vertical="center" wrapText="1"/>
      <protection locked="0"/>
    </xf>
    <xf numFmtId="0" fontId="7" fillId="2" borderId="2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1" xfId="0" applyFont="1" applyFill="1" applyBorder="1" applyAlignment="1">
      <alignment horizontal="center" vertical="center" wrapText="1"/>
    </xf>
    <xf numFmtId="0" fontId="8" fillId="0" borderId="30" xfId="0" applyFont="1" applyBorder="1" applyAlignment="1" applyProtection="1">
      <alignment vertical="center" wrapText="1"/>
      <protection locked="0"/>
    </xf>
    <xf numFmtId="0" fontId="6" fillId="2" borderId="19" xfId="0" applyFont="1" applyFill="1" applyBorder="1" applyAlignment="1">
      <alignment horizontal="center" vertical="center"/>
    </xf>
    <xf numFmtId="0" fontId="9"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2" fillId="2" borderId="0" xfId="0" applyFont="1" applyFill="1" applyAlignment="1">
      <alignment horizontal="center"/>
    </xf>
    <xf numFmtId="0" fontId="3" fillId="2" borderId="0" xfId="0" applyFont="1" applyFill="1" applyAlignment="1">
      <alignment vertical="center" wrapText="1"/>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11" xfId="0" applyFont="1" applyFill="1" applyBorder="1" applyAlignment="1">
      <alignment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7" xfId="0" applyFont="1" applyFill="1" applyBorder="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vertical="center"/>
    </xf>
    <xf numFmtId="0" fontId="0" fillId="2" borderId="0" xfId="0" applyFill="1" applyAlignment="1">
      <alignment vertical="center"/>
    </xf>
    <xf numFmtId="9" fontId="7" fillId="2" borderId="14" xfId="0" applyNumberFormat="1" applyFont="1" applyFill="1" applyBorder="1" applyAlignment="1">
      <alignment horizontal="center" vertical="center"/>
    </xf>
    <xf numFmtId="9" fontId="7" fillId="2" borderId="27" xfId="0" applyNumberFormat="1" applyFont="1" applyFill="1" applyBorder="1" applyAlignment="1">
      <alignment horizontal="center" vertical="center"/>
    </xf>
    <xf numFmtId="9" fontId="7" fillId="2" borderId="13" xfId="0"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7" xfId="0" applyFont="1" applyFill="1" applyBorder="1" applyAlignment="1">
      <alignment horizontal="center" vertical="center" wrapText="1"/>
    </xf>
    <xf numFmtId="0" fontId="7" fillId="2" borderId="27" xfId="0" quotePrefix="1" applyFont="1" applyFill="1" applyBorder="1" applyAlignment="1">
      <alignment horizontal="center" vertical="center" wrapText="1"/>
    </xf>
    <xf numFmtId="9" fontId="7" fillId="2" borderId="33" xfId="0" applyNumberFormat="1" applyFont="1" applyFill="1" applyBorder="1" applyAlignment="1">
      <alignment horizontal="center" vertical="center"/>
    </xf>
    <xf numFmtId="0" fontId="7" fillId="2" borderId="33" xfId="0" applyFont="1" applyFill="1" applyBorder="1" applyAlignment="1">
      <alignment horizontal="center" vertical="center"/>
    </xf>
    <xf numFmtId="0" fontId="7" fillId="0" borderId="33" xfId="0" applyFont="1" applyBorder="1" applyAlignment="1">
      <alignment horizontal="center" vertical="center"/>
    </xf>
    <xf numFmtId="0" fontId="7" fillId="2" borderId="34" xfId="0" applyFont="1" applyFill="1" applyBorder="1" applyAlignment="1">
      <alignment horizontal="justify" vertical="center"/>
    </xf>
    <xf numFmtId="0" fontId="6" fillId="2" borderId="15" xfId="0" applyFont="1" applyFill="1" applyBorder="1" applyAlignment="1">
      <alignment horizontal="center" vertical="center"/>
    </xf>
    <xf numFmtId="9" fontId="7" fillId="2" borderId="9" xfId="0" applyNumberFormat="1" applyFont="1" applyFill="1" applyBorder="1" applyAlignment="1">
      <alignment horizontal="center" vertical="center"/>
    </xf>
    <xf numFmtId="9" fontId="7" fillId="2" borderId="24"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24" xfId="0" quotePrefix="1" applyFont="1" applyFill="1" applyBorder="1" applyAlignment="1">
      <alignment horizontal="center" vertical="center" wrapText="1"/>
    </xf>
    <xf numFmtId="9" fontId="7" fillId="2" borderId="28" xfId="0" applyNumberFormat="1" applyFont="1" applyFill="1" applyBorder="1" applyAlignment="1">
      <alignment horizontal="center" vertical="center"/>
    </xf>
    <xf numFmtId="0" fontId="7" fillId="0" borderId="28" xfId="0" applyFont="1" applyBorder="1" applyAlignment="1">
      <alignment horizontal="center" vertical="center"/>
    </xf>
    <xf numFmtId="0" fontId="7" fillId="2" borderId="29" xfId="0" applyFont="1" applyFill="1" applyBorder="1" applyAlignment="1">
      <alignment horizontal="justify" vertical="center"/>
    </xf>
    <xf numFmtId="0" fontId="8" fillId="0" borderId="24" xfId="0" applyFont="1" applyBorder="1" applyAlignment="1" applyProtection="1">
      <alignment horizontal="center" vertical="center" wrapText="1"/>
      <protection locked="0"/>
    </xf>
    <xf numFmtId="0" fontId="8" fillId="0" borderId="24" xfId="0" quotePrefix="1" applyFont="1" applyBorder="1" applyAlignment="1" applyProtection="1">
      <alignment horizontal="center" vertical="center" wrapText="1"/>
      <protection locked="0"/>
    </xf>
    <xf numFmtId="9" fontId="7" fillId="2" borderId="5" xfId="0" applyNumberFormat="1" applyFont="1" applyFill="1" applyBorder="1" applyAlignment="1">
      <alignment horizontal="center" vertical="center"/>
    </xf>
    <xf numFmtId="9" fontId="7" fillId="2" borderId="21" xfId="0" applyNumberFormat="1" applyFont="1" applyFill="1" applyBorder="1" applyAlignment="1">
      <alignment horizontal="center" vertical="center"/>
    </xf>
    <xf numFmtId="9" fontId="7" fillId="2" borderId="4" xfId="0"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8" fillId="0" borderId="35" xfId="0" quotePrefix="1" applyFont="1" applyBorder="1" applyAlignment="1" applyProtection="1">
      <alignment horizontal="center" vertical="center" wrapText="1"/>
      <protection locked="0"/>
    </xf>
    <xf numFmtId="0" fontId="7" fillId="0" borderId="21" xfId="0" applyFont="1" applyBorder="1" applyAlignment="1">
      <alignment horizontal="center" vertical="center"/>
    </xf>
    <xf numFmtId="0" fontId="7" fillId="2" borderId="20" xfId="0" applyFont="1" applyFill="1" applyBorder="1" applyAlignment="1">
      <alignment horizontal="justify" vertical="center"/>
    </xf>
    <xf numFmtId="0" fontId="6" fillId="6" borderId="1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37" xfId="0" applyFont="1" applyFill="1" applyBorder="1" applyAlignment="1">
      <alignment horizontal="center" vertical="center" wrapText="1"/>
    </xf>
  </cellXfs>
  <cellStyles count="2">
    <cellStyle name="Normal" xfId="0" builtinId="0"/>
    <cellStyle name="Porcentaje" xfId="1" builtinId="5"/>
  </cellStyles>
  <dxfs count="24">
    <dxf>
      <fill>
        <gradientFill degree="45">
          <stop position="0">
            <color rgb="FFFF0000"/>
          </stop>
          <stop position="1">
            <color rgb="FFC00000"/>
          </stop>
        </gradientFill>
      </fill>
    </dxf>
    <dxf>
      <fill>
        <gradientFill degree="45">
          <stop position="0">
            <color rgb="FFF9ED07"/>
          </stop>
          <stop position="1">
            <color rgb="FFFFFF00"/>
          </stop>
        </gradientFill>
      </fill>
    </dxf>
    <dxf>
      <fill>
        <gradientFill degree="45">
          <stop position="0">
            <color rgb="FFFFC000"/>
          </stop>
          <stop position="1">
            <color rgb="FFFF9933"/>
          </stop>
        </gradientFill>
      </fill>
    </dxf>
    <dxf>
      <fill>
        <gradientFill degree="45">
          <stop position="0">
            <color rgb="FFFF0000"/>
          </stop>
          <stop position="1">
            <color rgb="FFC00000"/>
          </stop>
        </gradientFill>
      </fill>
    </dxf>
    <dxf>
      <fill>
        <gradientFill degree="45">
          <stop position="0">
            <color rgb="FFF9ED07"/>
          </stop>
          <stop position="1">
            <color rgb="FFFFFF00"/>
          </stop>
        </gradientFill>
      </fill>
    </dxf>
    <dxf>
      <fill>
        <gradientFill degree="45">
          <stop position="0">
            <color rgb="FFFFC000"/>
          </stop>
          <stop position="1">
            <color rgb="FFFF9933"/>
          </stop>
        </gradientFill>
      </fill>
    </dxf>
    <dxf>
      <fill>
        <gradientFill degree="45">
          <stop position="0">
            <color rgb="FFFF0000"/>
          </stop>
          <stop position="1">
            <color rgb="FFD60000"/>
          </stop>
        </gradientFill>
      </fill>
    </dxf>
    <dxf>
      <fill>
        <gradientFill degree="90">
          <stop position="0">
            <color rgb="FFF9ED07"/>
          </stop>
          <stop position="1">
            <color rgb="FFFFC000"/>
          </stop>
        </gradientFill>
      </fill>
    </dxf>
    <dxf>
      <fill>
        <gradientFill degree="90">
          <stop position="0">
            <color rgb="FF6DBA34"/>
          </stop>
          <stop position="1">
            <color rgb="FF00B050"/>
          </stop>
        </gradientFill>
      </fill>
    </dxf>
    <dxf>
      <fill>
        <gradientFill degree="45">
          <stop position="0">
            <color rgb="FFFF0000"/>
          </stop>
          <stop position="1">
            <color rgb="FFD60000"/>
          </stop>
        </gradientFill>
      </fill>
    </dxf>
    <dxf>
      <fill>
        <gradientFill degree="90">
          <stop position="0">
            <color rgb="FFF9ED07"/>
          </stop>
          <stop position="1">
            <color rgb="FFFFC000"/>
          </stop>
        </gradientFill>
      </fill>
    </dxf>
    <dxf>
      <fill>
        <gradientFill degree="90">
          <stop position="0">
            <color rgb="FF6DBA34"/>
          </stop>
          <stop position="1">
            <color rgb="FF00B050"/>
          </stop>
        </gradientFill>
      </fill>
    </dxf>
    <dxf>
      <fill>
        <gradientFill degree="225">
          <stop position="0">
            <color rgb="FF92D050"/>
          </stop>
          <stop position="1">
            <color rgb="FFCCFF33"/>
          </stop>
        </gradientFill>
      </fill>
    </dxf>
    <dxf>
      <fill>
        <gradientFill degree="45">
          <stop position="0">
            <color rgb="FFFF0000"/>
          </stop>
          <stop position="1">
            <color rgb="FFC00000"/>
          </stop>
        </gradientFill>
      </fill>
    </dxf>
    <dxf>
      <fill>
        <gradientFill degree="45">
          <stop position="0">
            <color rgb="FFF9ED07"/>
          </stop>
          <stop position="1">
            <color rgb="FFFFFF00"/>
          </stop>
        </gradientFill>
      </fill>
    </dxf>
    <dxf>
      <fill>
        <gradientFill degree="45">
          <stop position="0">
            <color rgb="FFFFC000"/>
          </stop>
          <stop position="1">
            <color rgb="FFFF9933"/>
          </stop>
        </gradientFill>
      </fill>
    </dxf>
    <dxf>
      <fill>
        <gradientFill degree="45">
          <stop position="0">
            <color rgb="FFFF0000"/>
          </stop>
          <stop position="1">
            <color rgb="FFC00000"/>
          </stop>
        </gradientFill>
      </fill>
    </dxf>
    <dxf>
      <fill>
        <gradientFill degree="45">
          <stop position="0">
            <color rgb="FFF9ED07"/>
          </stop>
          <stop position="1">
            <color rgb="FFFFFF00"/>
          </stop>
        </gradientFill>
      </fill>
    </dxf>
    <dxf>
      <fill>
        <gradientFill degree="45">
          <stop position="0">
            <color rgb="FFFFC000"/>
          </stop>
          <stop position="1">
            <color rgb="FFFF9933"/>
          </stop>
        </gradientFill>
      </fill>
    </dxf>
    <dxf>
      <fill>
        <gradientFill degree="225">
          <stop position="0">
            <color rgb="FF92D050"/>
          </stop>
          <stop position="1">
            <color rgb="FFCCFF33"/>
          </stop>
        </gradientFill>
      </fill>
    </dxf>
    <dxf>
      <fill>
        <gradientFill degree="45">
          <stop position="0">
            <color rgb="FFFFFF00"/>
          </stop>
          <stop position="1">
            <color rgb="FFFFC000"/>
          </stop>
        </gradientFill>
      </fill>
    </dxf>
    <dxf>
      <fill>
        <gradientFill degree="45">
          <stop position="0">
            <color rgb="FF6DBA34"/>
          </stop>
          <stop position="1">
            <color rgb="FF00B050"/>
          </stop>
        </gradientFill>
      </fill>
    </dxf>
    <dxf>
      <fill>
        <gradientFill degree="45">
          <stop position="0">
            <color rgb="FFFFC000"/>
          </stop>
          <stop position="1">
            <color rgb="FFFF9933"/>
          </stop>
        </gradientFill>
      </fill>
    </dxf>
    <dxf>
      <fill>
        <gradientFill degree="45">
          <stop position="0">
            <color rgb="FFC0000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293170</xdr:colOff>
      <xdr:row>0</xdr:row>
      <xdr:rowOff>97729</xdr:rowOff>
    </xdr:from>
    <xdr:to>
      <xdr:col>2</xdr:col>
      <xdr:colOff>1822119</xdr:colOff>
      <xdr:row>3</xdr:row>
      <xdr:rowOff>260651</xdr:rowOff>
    </xdr:to>
    <xdr:pic>
      <xdr:nvPicPr>
        <xdr:cNvPr id="2" name="Imagen 1">
          <a:extLst>
            <a:ext uri="{FF2B5EF4-FFF2-40B4-BE49-F238E27FC236}">
              <a16:creationId xmlns:a16="http://schemas.microsoft.com/office/drawing/2014/main" id="{E9AE3075-06C3-4689-88E7-1F2E2B121D24}"/>
            </a:ext>
          </a:extLst>
        </xdr:cNvPr>
        <xdr:cNvPicPr>
          <a:picLocks noChangeAspect="1"/>
        </xdr:cNvPicPr>
      </xdr:nvPicPr>
      <xdr:blipFill rotWithShape="1">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l="4918" t="13158" r="7377" b="17769"/>
        <a:stretch/>
      </xdr:blipFill>
      <xdr:spPr>
        <a:xfrm>
          <a:off x="1055170" y="97729"/>
          <a:ext cx="2443349" cy="982072"/>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129885</xdr:colOff>
      <xdr:row>0</xdr:row>
      <xdr:rowOff>184781</xdr:rowOff>
    </xdr:from>
    <xdr:ext cx="1622715" cy="887735"/>
    <xdr:pic>
      <xdr:nvPicPr>
        <xdr:cNvPr id="2" name="Imagen 1">
          <a:extLst>
            <a:ext uri="{FF2B5EF4-FFF2-40B4-BE49-F238E27FC236}">
              <a16:creationId xmlns:a16="http://schemas.microsoft.com/office/drawing/2014/main" id="{59482F1F-4D11-45A6-A1A6-648E4EC9DA60}"/>
            </a:ext>
          </a:extLst>
        </xdr:cNvPr>
        <xdr:cNvPicPr>
          <a:picLocks noChangeAspect="1"/>
        </xdr:cNvPicPr>
      </xdr:nvPicPr>
      <xdr:blipFill rotWithShape="1">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l="4918" t="13158" r="7377" b="17769"/>
        <a:stretch/>
      </xdr:blipFill>
      <xdr:spPr>
        <a:xfrm>
          <a:off x="1653885" y="184781"/>
          <a:ext cx="1622715" cy="887735"/>
        </a:xfrm>
        <a:prstGeom prst="rect">
          <a:avLst/>
        </a:prstGeom>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484906</xdr:colOff>
      <xdr:row>0</xdr:row>
      <xdr:rowOff>125938</xdr:rowOff>
    </xdr:from>
    <xdr:ext cx="1872531" cy="968943"/>
    <xdr:pic>
      <xdr:nvPicPr>
        <xdr:cNvPr id="2" name="Imagen 1">
          <a:extLst>
            <a:ext uri="{FF2B5EF4-FFF2-40B4-BE49-F238E27FC236}">
              <a16:creationId xmlns:a16="http://schemas.microsoft.com/office/drawing/2014/main" id="{A56043AA-2681-466A-852D-F167B0C3CA71}"/>
            </a:ext>
          </a:extLst>
        </xdr:cNvPr>
        <xdr:cNvPicPr>
          <a:picLocks noChangeAspect="1"/>
        </xdr:cNvPicPr>
      </xdr:nvPicPr>
      <xdr:blipFill rotWithShape="1">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l="4918" t="13158" r="7377" b="17769"/>
        <a:stretch/>
      </xdr:blipFill>
      <xdr:spPr>
        <a:xfrm>
          <a:off x="2008906" y="125938"/>
          <a:ext cx="1872531" cy="968943"/>
        </a:xfrm>
        <a:prstGeom prst="rect">
          <a:avLst/>
        </a:prstGeom>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2.%20Mejoramiento%20Continuo\6.%20Mapa%20de%20riesgos\MR-MC-01%20MATRIZ%20DE%20RIESGOS%20DEL%20PROC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8.%20Gesti&#243;n%20Jur&#237;dica\6.%20Mapa%20de%20riesgos\FO-MC-14%20Seguimiento%20Mapa%20de%20Riesgos%20por%20Proceso%20GJ-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5.%20Habitabilidad\6.%20Mapa%20de%20Riesgos\FO-MC-14%20Seguimiento%20Mapa%20de%20Riesgos%20por%20Proceso%20Habitabilidad%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14.%20Gesti&#243;n%20Financiera\6.%20Mapa%20de%20Riesgos\FO-MC-14%20Seguimiento%20Mapa%20de%20Riesgos%20por%20Proceso%20GF-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13.%20Gesti&#243;n%20de%20Recursos%20Fisicos\6.%20Mapa%20de%20riesgos\FO-MC-14%20Seguimiento%20Mapa%20de%20Riesgos%20por%20Proceso%20GRF-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sgs%20iduvi\SISTEMA%20DE%20GESTI&#210;N%20DE%20CALIDAD%20IDUVI%20%20ISO%209001%20-%202015\9.%20Contrataci&#243;n\6.%20Mapa%20de%20Riesgos\FO-MC-14%20Seguimiento%20Mapa%20de%20Riesgos%20por%20Proceso%20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Valoración del Control"/>
      <sheetName val="Evaluación-Tratamiento"/>
      <sheetName val="Riesgo de los procesos"/>
      <sheetName val="KRI"/>
      <sheetName val="Riesgos de Corrupción"/>
      <sheetName val="Controles de Corrupción"/>
      <sheetName val="Control Residuales"/>
      <sheetName val="Seguimiento"/>
      <sheetName val="Atributos"/>
      <sheetName val="Matriz de Calor"/>
      <sheetName val="Tablas"/>
      <sheetName val="Afectación"/>
      <sheetName val="Listas"/>
      <sheetName val="Lista C"/>
    </sheetNames>
    <sheetDataSet>
      <sheetData sheetId="0"/>
      <sheetData sheetId="1"/>
      <sheetData sheetId="2"/>
      <sheetData sheetId="3"/>
      <sheetData sheetId="4"/>
      <sheetData sheetId="5">
        <row r="9">
          <cell r="B9" t="str">
            <v>RC1</v>
          </cell>
          <cell r="J9" t="str">
            <v>Rara vez</v>
          </cell>
          <cell r="AE9" t="str">
            <v>Catastrófico</v>
          </cell>
          <cell r="AF9">
            <v>1</v>
          </cell>
        </row>
        <row r="10">
          <cell r="B10" t="str">
            <v>RC2</v>
          </cell>
          <cell r="J10" t="str">
            <v>Probable</v>
          </cell>
          <cell r="AE10" t="str">
            <v>Mayor</v>
          </cell>
          <cell r="AF10">
            <v>0.8</v>
          </cell>
        </row>
        <row r="11">
          <cell r="B11" t="str">
            <v>RC3</v>
          </cell>
          <cell r="J11" t="str">
            <v>Rara vez</v>
          </cell>
          <cell r="AE11" t="str">
            <v>Catastrófico</v>
          </cell>
          <cell r="AF11">
            <v>1</v>
          </cell>
        </row>
        <row r="12">
          <cell r="B12" t="str">
            <v>RC4</v>
          </cell>
          <cell r="J12" t="str">
            <v>Rara vez</v>
          </cell>
          <cell r="AE12" t="str">
            <v>Catastrófico</v>
          </cell>
          <cell r="AF12">
            <v>1</v>
          </cell>
        </row>
        <row r="13">
          <cell r="B13" t="str">
            <v>RC5</v>
          </cell>
          <cell r="J13" t="str">
            <v>Rara vez</v>
          </cell>
          <cell r="AE13" t="str">
            <v>Catastrófico</v>
          </cell>
          <cell r="AF13">
            <v>1</v>
          </cell>
        </row>
      </sheetData>
      <sheetData sheetId="6">
        <row r="9">
          <cell r="C9" t="str">
            <v>Hacer uso de la herramienta SECOP II que garantiza la transparencia y pluralidad de oferentes en los procesos.</v>
          </cell>
          <cell r="D9" t="str">
            <v>Directamente</v>
          </cell>
          <cell r="M9">
            <v>105</v>
          </cell>
          <cell r="O9">
            <v>10</v>
          </cell>
          <cell r="S9" t="str">
            <v>Moderado</v>
          </cell>
        </row>
        <row r="10">
          <cell r="C10" t="str">
            <v>Registro a través de actas de entrega y recibido del inmueble entre el IDUVI y la dependencia o entidad pública responsable de recibir el inmueble</v>
          </cell>
          <cell r="D10" t="str">
            <v>Directamente</v>
          </cell>
          <cell r="M10">
            <v>105</v>
          </cell>
          <cell r="O10">
            <v>10</v>
          </cell>
          <cell r="S10" t="str">
            <v>Fuerte</v>
          </cell>
        </row>
        <row r="11">
          <cell r="C11" t="str">
            <v>Solicitud de documentos que acrediten la disponibilidad de los recursos y la efectiva ejecución de las especificaciones contractuales tales como CDP, RP, Certificaciones del supervisor, cuenta de cobro, entre otros.</v>
          </cell>
          <cell r="D11" t="str">
            <v>Directamente</v>
          </cell>
          <cell r="M11">
            <v>105</v>
          </cell>
          <cell r="O11">
            <v>10</v>
          </cell>
          <cell r="S11" t="str">
            <v>Fuerte</v>
          </cell>
        </row>
        <row r="12">
          <cell r="C12" t="str">
            <v>Revisión a través de actas de visitas, registros fotográficos, cruces de bases de datos para validar y verificar información que garantice el cumplimiento estricto de la norma vigente y de las condiciones propias de la entidad.</v>
          </cell>
          <cell r="D12" t="str">
            <v>Directamente</v>
          </cell>
          <cell r="M12">
            <v>105</v>
          </cell>
          <cell r="O12">
            <v>10</v>
          </cell>
          <cell r="S12" t="str">
            <v>Fuerte</v>
          </cell>
        </row>
        <row r="13">
          <cell r="C13" t="str">
            <v xml:space="preserve">Digitalización de la información  y seguimiento a los procesos por medio de los consecutivos de correspondencia y el procedimiento de préstamo de documentos. </v>
          </cell>
          <cell r="D13" t="str">
            <v>Directamente</v>
          </cell>
          <cell r="M13">
            <v>100</v>
          </cell>
          <cell r="O13">
            <v>10</v>
          </cell>
          <cell r="S13" t="str">
            <v>Fuerte</v>
          </cell>
        </row>
      </sheetData>
      <sheetData sheetId="7"/>
      <sheetData sheetId="8"/>
      <sheetData sheetId="9"/>
      <sheetData sheetId="10"/>
      <sheetData sheetId="11">
        <row r="36">
          <cell r="E36" t="str">
            <v>No se ha presentado en los últimos 5 años.</v>
          </cell>
          <cell r="J36" t="str">
            <v>Moderado</v>
          </cell>
          <cell r="K36">
            <v>0.6</v>
          </cell>
          <cell r="L36" t="str">
            <v xml:space="preserve">Afectación parcial a la entidad </v>
          </cell>
        </row>
        <row r="37">
          <cell r="E37" t="str">
            <v>Se presentó una vez en los últimos 5 años.</v>
          </cell>
          <cell r="J37" t="str">
            <v>Mayor</v>
          </cell>
          <cell r="K37">
            <v>0.8</v>
          </cell>
          <cell r="L37" t="str">
            <v xml:space="preserve">Impacto negativo a la
entidad </v>
          </cell>
        </row>
        <row r="38">
          <cell r="E38" t="str">
            <v>Se presentó una vez en los últimos 2 años.</v>
          </cell>
          <cell r="J38" t="str">
            <v>Catastrófico</v>
          </cell>
          <cell r="K38">
            <v>1</v>
          </cell>
          <cell r="L38" t="str">
            <v>Consecuencias desastrosas
al sector</v>
          </cell>
        </row>
        <row r="39">
          <cell r="E39" t="str">
            <v>Se presentó una vez en el último año.</v>
          </cell>
        </row>
        <row r="40">
          <cell r="E40" t="str">
            <v>Se ha presentado mas de una vez en el año</v>
          </cell>
        </row>
        <row r="94">
          <cell r="D94" t="str">
            <v>Concatenar</v>
          </cell>
          <cell r="E94" t="str">
            <v>Control</v>
          </cell>
          <cell r="F94" t="str">
            <v>Probabilidad</v>
          </cell>
          <cell r="G94" t="str">
            <v>Afectación</v>
          </cell>
          <cell r="H94" t="str">
            <v>Probabilidad residual</v>
          </cell>
        </row>
        <row r="95">
          <cell r="D95" t="str">
            <v>FuerteRara vezDirectamente</v>
          </cell>
          <cell r="E95" t="str">
            <v>Fuerte</v>
          </cell>
          <cell r="F95" t="str">
            <v>Rara vez</v>
          </cell>
          <cell r="G95" t="str">
            <v>Directamente</v>
          </cell>
          <cell r="H95" t="str">
            <v>Rara vez</v>
          </cell>
        </row>
        <row r="96">
          <cell r="D96" t="str">
            <v>FuerteRara vezNo Disminuye</v>
          </cell>
          <cell r="E96" t="str">
            <v>Fuerte</v>
          </cell>
          <cell r="F96" t="str">
            <v>Rara vez</v>
          </cell>
          <cell r="G96" t="str">
            <v>No Disminuye</v>
          </cell>
          <cell r="H96" t="str">
            <v>Rara vez</v>
          </cell>
        </row>
        <row r="97">
          <cell r="D97" t="str">
            <v>FuerteImprobableDirectamente</v>
          </cell>
          <cell r="E97" t="str">
            <v>Fuerte</v>
          </cell>
          <cell r="F97" t="str">
            <v>Improbable</v>
          </cell>
          <cell r="G97" t="str">
            <v>Directamente</v>
          </cell>
          <cell r="H97" t="str">
            <v>Rara vez</v>
          </cell>
        </row>
        <row r="98">
          <cell r="D98" t="str">
            <v>FuerteImprobableNo Disminuye</v>
          </cell>
          <cell r="E98" t="str">
            <v>Fuerte</v>
          </cell>
          <cell r="F98" t="str">
            <v>Improbable</v>
          </cell>
          <cell r="G98" t="str">
            <v>No Disminuye</v>
          </cell>
          <cell r="H98" t="str">
            <v>Improbable</v>
          </cell>
        </row>
        <row r="99">
          <cell r="D99" t="str">
            <v>FuertePosibleDirectamente</v>
          </cell>
          <cell r="E99" t="str">
            <v>Fuerte</v>
          </cell>
          <cell r="F99" t="str">
            <v>Posible</v>
          </cell>
          <cell r="G99" t="str">
            <v>Directamente</v>
          </cell>
          <cell r="H99" t="str">
            <v>Rara vez</v>
          </cell>
        </row>
        <row r="100">
          <cell r="D100" t="str">
            <v>FuertePosibleNo Disminuye</v>
          </cell>
          <cell r="E100" t="str">
            <v>Fuerte</v>
          </cell>
          <cell r="F100" t="str">
            <v>Posible</v>
          </cell>
          <cell r="G100" t="str">
            <v>No Disminuye</v>
          </cell>
          <cell r="H100" t="str">
            <v>Posible</v>
          </cell>
        </row>
        <row r="101">
          <cell r="D101" t="str">
            <v>FuerteProbableDirectamente</v>
          </cell>
          <cell r="E101" t="str">
            <v>Fuerte</v>
          </cell>
          <cell r="F101" t="str">
            <v>Probable</v>
          </cell>
          <cell r="G101" t="str">
            <v>Directamente</v>
          </cell>
          <cell r="H101" t="str">
            <v>Improbable</v>
          </cell>
        </row>
        <row r="102">
          <cell r="D102" t="str">
            <v>FuerteProbableNo Disminuye</v>
          </cell>
          <cell r="E102" t="str">
            <v>Fuerte</v>
          </cell>
          <cell r="F102" t="str">
            <v>Probable</v>
          </cell>
          <cell r="G102" t="str">
            <v>No Disminuye</v>
          </cell>
          <cell r="H102" t="str">
            <v>Probable</v>
          </cell>
        </row>
        <row r="103">
          <cell r="D103" t="str">
            <v>FuerteCasi seguroDirectamente</v>
          </cell>
          <cell r="E103" t="str">
            <v>Fuerte</v>
          </cell>
          <cell r="F103" t="str">
            <v>Casi seguro</v>
          </cell>
          <cell r="G103" t="str">
            <v>Directamente</v>
          </cell>
          <cell r="H103" t="str">
            <v>Posible</v>
          </cell>
        </row>
        <row r="104">
          <cell r="D104" t="str">
            <v>FuerteCasi seguroNo Disminuye</v>
          </cell>
          <cell r="E104" t="str">
            <v>Fuerte</v>
          </cell>
          <cell r="F104" t="str">
            <v>Casi seguro</v>
          </cell>
          <cell r="G104" t="str">
            <v>No Disminuye</v>
          </cell>
          <cell r="H104" t="str">
            <v>Casi seguro</v>
          </cell>
        </row>
        <row r="105">
          <cell r="D105" t="str">
            <v>ModeradoRara vezDirectamente</v>
          </cell>
          <cell r="E105" t="str">
            <v>Moderado</v>
          </cell>
          <cell r="F105" t="str">
            <v>Rara vez</v>
          </cell>
          <cell r="G105" t="str">
            <v>Directamente</v>
          </cell>
          <cell r="H105" t="str">
            <v>Rara vez</v>
          </cell>
        </row>
        <row r="106">
          <cell r="D106" t="str">
            <v>ModeradoRara vezNo Disminuye</v>
          </cell>
          <cell r="E106" t="str">
            <v>Moderado</v>
          </cell>
          <cell r="F106" t="str">
            <v>Rara vez</v>
          </cell>
          <cell r="G106" t="str">
            <v>No Disminuye</v>
          </cell>
          <cell r="H106" t="str">
            <v>Rara vez</v>
          </cell>
        </row>
        <row r="107">
          <cell r="D107" t="str">
            <v>ModeradoImprobableDirectamente</v>
          </cell>
          <cell r="E107" t="str">
            <v>Moderado</v>
          </cell>
          <cell r="F107" t="str">
            <v>Improbable</v>
          </cell>
          <cell r="G107" t="str">
            <v>Directamente</v>
          </cell>
          <cell r="H107" t="str">
            <v>Rara vez</v>
          </cell>
        </row>
        <row r="108">
          <cell r="D108" t="str">
            <v>ModeradoImprobableNo Disminuye</v>
          </cell>
          <cell r="E108" t="str">
            <v>Moderado</v>
          </cell>
          <cell r="F108" t="str">
            <v>Improbable</v>
          </cell>
          <cell r="G108" t="str">
            <v>No Disminuye</v>
          </cell>
          <cell r="H108" t="str">
            <v>Improbable</v>
          </cell>
        </row>
        <row r="109">
          <cell r="D109" t="str">
            <v>ModeradoPosibleDirectamente</v>
          </cell>
          <cell r="E109" t="str">
            <v>Moderado</v>
          </cell>
          <cell r="F109" t="str">
            <v>Posible</v>
          </cell>
          <cell r="G109" t="str">
            <v>Directamente</v>
          </cell>
          <cell r="H109" t="str">
            <v>Improbable</v>
          </cell>
        </row>
        <row r="110">
          <cell r="D110" t="str">
            <v>ModeradoPosibleNo Disminuye</v>
          </cell>
          <cell r="E110" t="str">
            <v>Moderado</v>
          </cell>
          <cell r="F110" t="str">
            <v>Posible</v>
          </cell>
          <cell r="G110" t="str">
            <v>No Disminuye</v>
          </cell>
          <cell r="H110" t="str">
            <v>Posible</v>
          </cell>
        </row>
        <row r="111">
          <cell r="D111" t="str">
            <v>ModeradoProbableDirectamente</v>
          </cell>
          <cell r="E111" t="str">
            <v>Moderado</v>
          </cell>
          <cell r="F111" t="str">
            <v>Probable</v>
          </cell>
          <cell r="G111" t="str">
            <v>Directamente</v>
          </cell>
          <cell r="H111" t="str">
            <v>Posible</v>
          </cell>
        </row>
        <row r="112">
          <cell r="D112" t="str">
            <v>ModeradoProbableNo Disminuye</v>
          </cell>
          <cell r="E112" t="str">
            <v>Moderado</v>
          </cell>
          <cell r="F112" t="str">
            <v>Probable</v>
          </cell>
          <cell r="G112" t="str">
            <v>No Disminuye</v>
          </cell>
          <cell r="H112" t="str">
            <v>Probable</v>
          </cell>
        </row>
        <row r="113">
          <cell r="D113" t="str">
            <v>ModeradoCasi seguroDirectamente</v>
          </cell>
          <cell r="E113" t="str">
            <v>Moderado</v>
          </cell>
          <cell r="F113" t="str">
            <v>Casi seguro</v>
          </cell>
          <cell r="G113" t="str">
            <v>Directamente</v>
          </cell>
          <cell r="H113" t="str">
            <v>Probable</v>
          </cell>
        </row>
        <row r="114">
          <cell r="D114" t="str">
            <v>ModeradoCasi seguroNo Disminuye</v>
          </cell>
          <cell r="E114" t="str">
            <v>Moderado</v>
          </cell>
          <cell r="F114" t="str">
            <v>Casi seguro</v>
          </cell>
          <cell r="G114" t="str">
            <v>No Disminuye</v>
          </cell>
          <cell r="H114" t="str">
            <v>Casi seguro</v>
          </cell>
        </row>
        <row r="115">
          <cell r="D115" t="str">
            <v>DébilRara vezDirectamente</v>
          </cell>
          <cell r="E115" t="str">
            <v>Débil</v>
          </cell>
          <cell r="F115" t="str">
            <v>Rara vez</v>
          </cell>
          <cell r="G115" t="str">
            <v>Directamente</v>
          </cell>
          <cell r="H115" t="str">
            <v>Rara vez</v>
          </cell>
        </row>
        <row r="116">
          <cell r="D116" t="str">
            <v>DébilRara vezNo Disminuye</v>
          </cell>
          <cell r="E116" t="str">
            <v>Débil</v>
          </cell>
          <cell r="F116" t="str">
            <v>Rara vez</v>
          </cell>
          <cell r="G116" t="str">
            <v>No Disminuye</v>
          </cell>
          <cell r="H116" t="str">
            <v>Rara vez</v>
          </cell>
        </row>
        <row r="117">
          <cell r="D117" t="str">
            <v>DébilImprobableDirectamente</v>
          </cell>
          <cell r="E117" t="str">
            <v>Débil</v>
          </cell>
          <cell r="F117" t="str">
            <v>Improbable</v>
          </cell>
          <cell r="G117" t="str">
            <v>Directamente</v>
          </cell>
          <cell r="H117" t="str">
            <v>Improbable</v>
          </cell>
        </row>
        <row r="118">
          <cell r="D118" t="str">
            <v>DébilImprobableNo Disminuye</v>
          </cell>
          <cell r="E118" t="str">
            <v>Débil</v>
          </cell>
          <cell r="F118" t="str">
            <v>Improbable</v>
          </cell>
          <cell r="G118" t="str">
            <v>No Disminuye</v>
          </cell>
          <cell r="H118" t="str">
            <v>Improbable</v>
          </cell>
        </row>
        <row r="119">
          <cell r="D119" t="str">
            <v>DébilPosibleDirectamente</v>
          </cell>
          <cell r="E119" t="str">
            <v>Débil</v>
          </cell>
          <cell r="F119" t="str">
            <v>Posible</v>
          </cell>
          <cell r="G119" t="str">
            <v>Directamente</v>
          </cell>
          <cell r="H119" t="str">
            <v>Posible</v>
          </cell>
        </row>
        <row r="120">
          <cell r="D120" t="str">
            <v>DébilPosibleNo Disminuye</v>
          </cell>
          <cell r="E120" t="str">
            <v>Débil</v>
          </cell>
          <cell r="F120" t="str">
            <v>Posible</v>
          </cell>
          <cell r="G120" t="str">
            <v>No Disminuye</v>
          </cell>
          <cell r="H120" t="str">
            <v>Posible</v>
          </cell>
        </row>
        <row r="121">
          <cell r="D121" t="str">
            <v>DébilProbableDirectamente</v>
          </cell>
          <cell r="E121" t="str">
            <v>Débil</v>
          </cell>
          <cell r="F121" t="str">
            <v>Probable</v>
          </cell>
          <cell r="G121" t="str">
            <v>Directamente</v>
          </cell>
          <cell r="H121" t="str">
            <v>Probable</v>
          </cell>
        </row>
        <row r="122">
          <cell r="D122" t="str">
            <v>DébilProbableNo Disminuye</v>
          </cell>
          <cell r="E122" t="str">
            <v>Débil</v>
          </cell>
          <cell r="F122" t="str">
            <v>Probable</v>
          </cell>
          <cell r="G122" t="str">
            <v>No Disminuye</v>
          </cell>
          <cell r="H122" t="str">
            <v>Probable</v>
          </cell>
        </row>
        <row r="123">
          <cell r="D123" t="str">
            <v>DébilCasi seguroDirectamente</v>
          </cell>
          <cell r="E123" t="str">
            <v>Débil</v>
          </cell>
          <cell r="F123" t="str">
            <v>Casi seguro</v>
          </cell>
          <cell r="G123" t="str">
            <v>Directamente</v>
          </cell>
          <cell r="H123" t="str">
            <v>Casi seguro</v>
          </cell>
        </row>
        <row r="124">
          <cell r="D124" t="str">
            <v>DébilCasi seguroNo Disminuye</v>
          </cell>
          <cell r="E124" t="str">
            <v>Débil</v>
          </cell>
          <cell r="F124" t="str">
            <v>Casi seguro</v>
          </cell>
          <cell r="G124" t="str">
            <v>No Disminuye</v>
          </cell>
          <cell r="H124" t="str">
            <v>Casi seguro</v>
          </cell>
        </row>
        <row r="132">
          <cell r="D132" t="str">
            <v>Rara vezModerado</v>
          </cell>
          <cell r="E132" t="str">
            <v>Rara vez</v>
          </cell>
          <cell r="F132" t="str">
            <v>Moderado</v>
          </cell>
          <cell r="G132" t="str">
            <v>Moderado</v>
          </cell>
        </row>
        <row r="133">
          <cell r="D133" t="str">
            <v>Rara vezMayor</v>
          </cell>
          <cell r="E133" t="str">
            <v>Rara vez</v>
          </cell>
          <cell r="F133" t="str">
            <v>Mayor</v>
          </cell>
          <cell r="G133" t="str">
            <v>Alto</v>
          </cell>
        </row>
        <row r="134">
          <cell r="D134" t="str">
            <v>Rara vezCatastrófico</v>
          </cell>
          <cell r="E134" t="str">
            <v>Rara vez</v>
          </cell>
          <cell r="F134" t="str">
            <v>Catastrófico</v>
          </cell>
          <cell r="G134" t="str">
            <v>Extremo</v>
          </cell>
        </row>
        <row r="135">
          <cell r="D135" t="str">
            <v>ImprobableModerado</v>
          </cell>
          <cell r="E135" t="str">
            <v>Improbable</v>
          </cell>
          <cell r="F135" t="str">
            <v>Moderado</v>
          </cell>
          <cell r="G135" t="str">
            <v>Moderado</v>
          </cell>
        </row>
        <row r="136">
          <cell r="D136" t="str">
            <v>ImprobableMayor</v>
          </cell>
          <cell r="E136" t="str">
            <v>Improbable</v>
          </cell>
          <cell r="F136" t="str">
            <v>Mayor</v>
          </cell>
          <cell r="G136" t="str">
            <v>Alto</v>
          </cell>
        </row>
        <row r="137">
          <cell r="D137" t="str">
            <v>ImprobableCatastrófico</v>
          </cell>
          <cell r="E137" t="str">
            <v>Improbable</v>
          </cell>
          <cell r="F137" t="str">
            <v>Catastrófico</v>
          </cell>
          <cell r="G137" t="str">
            <v>Extremo</v>
          </cell>
        </row>
        <row r="138">
          <cell r="D138" t="str">
            <v>PosibleModerado</v>
          </cell>
          <cell r="E138" t="str">
            <v>Posible</v>
          </cell>
          <cell r="F138" t="str">
            <v>Moderado</v>
          </cell>
          <cell r="G138" t="str">
            <v>Alto</v>
          </cell>
        </row>
        <row r="139">
          <cell r="D139" t="str">
            <v>PosibleMayor</v>
          </cell>
          <cell r="E139" t="str">
            <v>Posible</v>
          </cell>
          <cell r="F139" t="str">
            <v>Mayor</v>
          </cell>
          <cell r="G139" t="str">
            <v>Extremo</v>
          </cell>
        </row>
        <row r="140">
          <cell r="D140" t="str">
            <v>PosibleCatastrófico</v>
          </cell>
          <cell r="E140" t="str">
            <v>Posible</v>
          </cell>
          <cell r="F140" t="str">
            <v>Catastrófico</v>
          </cell>
          <cell r="G140" t="str">
            <v>Extremo</v>
          </cell>
        </row>
        <row r="141">
          <cell r="D141" t="str">
            <v>ProbableModerado</v>
          </cell>
          <cell r="E141" t="str">
            <v>Probable</v>
          </cell>
          <cell r="F141" t="str">
            <v>Moderado</v>
          </cell>
          <cell r="G141" t="str">
            <v>Alto</v>
          </cell>
        </row>
        <row r="142">
          <cell r="D142" t="str">
            <v>ProbableMayor</v>
          </cell>
          <cell r="E142" t="str">
            <v>Probable</v>
          </cell>
          <cell r="F142" t="str">
            <v>Mayor</v>
          </cell>
          <cell r="G142" t="str">
            <v>Extremo</v>
          </cell>
        </row>
        <row r="143">
          <cell r="D143" t="str">
            <v>ProbableCatastrófico</v>
          </cell>
          <cell r="E143" t="str">
            <v>Probable</v>
          </cell>
          <cell r="F143" t="str">
            <v>Catastrófico</v>
          </cell>
          <cell r="G143" t="str">
            <v>Extremo</v>
          </cell>
        </row>
        <row r="144">
          <cell r="D144" t="str">
            <v>Casi seguroModerado</v>
          </cell>
          <cell r="E144" t="str">
            <v>Casi seguro</v>
          </cell>
          <cell r="F144" t="str">
            <v>Moderado</v>
          </cell>
          <cell r="G144" t="str">
            <v>Extremo</v>
          </cell>
        </row>
        <row r="145">
          <cell r="D145" t="str">
            <v>Casi seguroMayor</v>
          </cell>
          <cell r="E145" t="str">
            <v>Casi seguro</v>
          </cell>
          <cell r="F145" t="str">
            <v>Mayor</v>
          </cell>
          <cell r="G145" t="str">
            <v>Extremo</v>
          </cell>
        </row>
        <row r="146">
          <cell r="D146" t="str">
            <v>Casi seguroCatastrófico</v>
          </cell>
          <cell r="E146" t="str">
            <v>Casi seguro</v>
          </cell>
          <cell r="F146" t="str">
            <v>Catastrófico</v>
          </cell>
          <cell r="G146" t="str">
            <v>Extremo</v>
          </cell>
        </row>
      </sheetData>
      <sheetData sheetId="12"/>
      <sheetData sheetId="13"/>
      <sheetData sheetId="14">
        <row r="1">
          <cell r="B1" t="str">
            <v>Respuesta</v>
          </cell>
          <cell r="C1" t="str">
            <v>Peso</v>
          </cell>
        </row>
        <row r="2">
          <cell r="B2" t="str">
            <v>Asignado</v>
          </cell>
          <cell r="C2">
            <v>15</v>
          </cell>
          <cell r="F2" t="str">
            <v>Responsable</v>
          </cell>
          <cell r="G2" t="str">
            <v>Calificación</v>
          </cell>
        </row>
        <row r="3">
          <cell r="B3" t="str">
            <v>No asignado</v>
          </cell>
          <cell r="C3">
            <v>0</v>
          </cell>
          <cell r="F3" t="str">
            <v>Siempre</v>
          </cell>
          <cell r="G3" t="str">
            <v>Fuerte</v>
          </cell>
        </row>
        <row r="4">
          <cell r="B4" t="str">
            <v>Adecuado</v>
          </cell>
          <cell r="C4">
            <v>15</v>
          </cell>
          <cell r="F4" t="str">
            <v>Algunas veces</v>
          </cell>
          <cell r="G4" t="str">
            <v>Moderado</v>
          </cell>
        </row>
        <row r="5">
          <cell r="B5" t="str">
            <v>Inadecuado</v>
          </cell>
          <cell r="C5">
            <v>0</v>
          </cell>
          <cell r="F5" t="str">
            <v>No</v>
          </cell>
          <cell r="G5" t="str">
            <v>Débil</v>
          </cell>
        </row>
        <row r="6">
          <cell r="B6" t="str">
            <v>Oportuna</v>
          </cell>
          <cell r="C6">
            <v>15</v>
          </cell>
        </row>
        <row r="7">
          <cell r="B7" t="str">
            <v>Inoportuna</v>
          </cell>
          <cell r="C7">
            <v>0</v>
          </cell>
        </row>
        <row r="8">
          <cell r="B8" t="str">
            <v>Prevenir</v>
          </cell>
          <cell r="C8">
            <v>15</v>
          </cell>
        </row>
        <row r="9">
          <cell r="B9" t="str">
            <v>Detectar</v>
          </cell>
          <cell r="C9">
            <v>10</v>
          </cell>
        </row>
        <row r="10">
          <cell r="B10" t="str">
            <v>No es control</v>
          </cell>
          <cell r="C10">
            <v>0</v>
          </cell>
        </row>
        <row r="11">
          <cell r="B11" t="str">
            <v>Confiable</v>
          </cell>
          <cell r="C11">
            <v>15</v>
          </cell>
        </row>
        <row r="12">
          <cell r="B12" t="str">
            <v>No Confiable</v>
          </cell>
          <cell r="C12">
            <v>0</v>
          </cell>
        </row>
        <row r="13">
          <cell r="B13" t="str">
            <v>Se investigan y resuelven oportunamente</v>
          </cell>
          <cell r="C13">
            <v>15</v>
          </cell>
        </row>
        <row r="14">
          <cell r="B14" t="str">
            <v>No se investigan y resuelven oportunamente</v>
          </cell>
          <cell r="C14">
            <v>0</v>
          </cell>
        </row>
        <row r="15">
          <cell r="B15" t="str">
            <v>Completa</v>
          </cell>
          <cell r="C15">
            <v>10</v>
          </cell>
        </row>
        <row r="16">
          <cell r="B16" t="str">
            <v>Incompleta</v>
          </cell>
          <cell r="C16">
            <v>5</v>
          </cell>
        </row>
        <row r="17">
          <cell r="B17" t="str">
            <v>No existe</v>
          </cell>
          <cell r="C17">
            <v>0</v>
          </cell>
        </row>
        <row r="21">
          <cell r="E21" t="str">
            <v>Concatenar</v>
          </cell>
          <cell r="F21" t="str">
            <v>Solidez</v>
          </cell>
          <cell r="G21" t="str">
            <v>Acciones</v>
          </cell>
        </row>
        <row r="22">
          <cell r="E22" t="str">
            <v>FuerteFuerte</v>
          </cell>
          <cell r="F22" t="str">
            <v>Fuerte</v>
          </cell>
          <cell r="G22" t="str">
            <v>No</v>
          </cell>
        </row>
        <row r="23">
          <cell r="E23" t="str">
            <v>FuerteModerado</v>
          </cell>
          <cell r="F23" t="str">
            <v>Moderado</v>
          </cell>
          <cell r="G23" t="str">
            <v>Si</v>
          </cell>
        </row>
        <row r="24">
          <cell r="E24" t="str">
            <v>FuerteDébil</v>
          </cell>
          <cell r="F24" t="str">
            <v>Débil</v>
          </cell>
          <cell r="G24" t="str">
            <v>Si</v>
          </cell>
        </row>
        <row r="25">
          <cell r="E25" t="str">
            <v>ModeradoFuerte</v>
          </cell>
          <cell r="F25" t="str">
            <v>Fuerte</v>
          </cell>
          <cell r="G25" t="str">
            <v>Si</v>
          </cell>
        </row>
        <row r="26">
          <cell r="E26" t="str">
            <v>ModeradoModerado</v>
          </cell>
          <cell r="F26" t="str">
            <v>Moderado</v>
          </cell>
          <cell r="G26" t="str">
            <v>Si</v>
          </cell>
        </row>
        <row r="27">
          <cell r="E27" t="str">
            <v>ModeradoDébil</v>
          </cell>
          <cell r="F27" t="str">
            <v>Débil</v>
          </cell>
          <cell r="G27" t="str">
            <v>Si</v>
          </cell>
        </row>
        <row r="28">
          <cell r="E28" t="str">
            <v>DébilFuerte</v>
          </cell>
          <cell r="F28" t="str">
            <v>Fuerte</v>
          </cell>
          <cell r="G28" t="str">
            <v>Si</v>
          </cell>
        </row>
        <row r="29">
          <cell r="E29" t="str">
            <v>DébilModerado</v>
          </cell>
          <cell r="F29" t="str">
            <v>Moderado</v>
          </cell>
          <cell r="G29" t="str">
            <v>Si</v>
          </cell>
        </row>
        <row r="30">
          <cell r="E30" t="str">
            <v>DébilDébil</v>
          </cell>
          <cell r="F30" t="str">
            <v>Débil</v>
          </cell>
          <cell r="G30"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S"/>
      <sheetName val="Tabla"/>
      <sheetName val="lista"/>
    </sheetNames>
    <sheetDataSet>
      <sheetData sheetId="0">
        <row r="19">
          <cell r="I19">
            <v>0.875</v>
          </cell>
        </row>
        <row r="20">
          <cell r="I20">
            <v>0.75</v>
          </cell>
        </row>
        <row r="21">
          <cell r="I21">
            <v>1</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S"/>
      <sheetName val="Tabla"/>
      <sheetName val="lista"/>
    </sheetNames>
    <sheetDataSet>
      <sheetData sheetId="0">
        <row r="25">
          <cell r="I25">
            <v>1</v>
          </cell>
        </row>
        <row r="26">
          <cell r="I26">
            <v>1</v>
          </cell>
        </row>
        <row r="27">
          <cell r="I27">
            <v>1</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S"/>
      <sheetName val="Tabla"/>
      <sheetName val="lista"/>
    </sheetNames>
    <sheetDataSet>
      <sheetData sheetId="0">
        <row r="16">
          <cell r="I16">
            <v>0.33329999999999999</v>
          </cell>
        </row>
        <row r="17">
          <cell r="I17">
            <v>0.66659999999999997</v>
          </cell>
        </row>
        <row r="18">
          <cell r="I18">
            <v>0.99990000000000001</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S"/>
      <sheetName val="Tabla"/>
      <sheetName val="lista"/>
    </sheetNames>
    <sheetDataSet>
      <sheetData sheetId="0">
        <row r="19">
          <cell r="I19">
            <v>1</v>
          </cell>
        </row>
        <row r="20">
          <cell r="I20">
            <v>1</v>
          </cell>
        </row>
        <row r="21">
          <cell r="I21">
            <v>1</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S"/>
      <sheetName val="Tabla"/>
      <sheetName val="lista"/>
    </sheetNames>
    <sheetDataSet>
      <sheetData sheetId="0">
        <row r="19">
          <cell r="I19">
            <v>1</v>
          </cell>
        </row>
        <row r="20">
          <cell r="I20">
            <v>1</v>
          </cell>
        </row>
        <row r="21">
          <cell r="I21">
            <v>1</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I13"/>
  <sheetViews>
    <sheetView view="pageBreakPreview" topLeftCell="A7" zoomScale="85" zoomScaleNormal="55" zoomScaleSheetLayoutView="85" workbookViewId="0">
      <selection activeCell="AE5" sqref="AE5"/>
    </sheetView>
  </sheetViews>
  <sheetFormatPr baseColWidth="10" defaultColWidth="11.42578125" defaultRowHeight="15.75" x14ac:dyDescent="0.25"/>
  <cols>
    <col min="1" max="1" width="11.42578125" style="1"/>
    <col min="2" max="2" width="13.7109375" style="1" customWidth="1"/>
    <col min="3" max="3" width="29.5703125" style="1" customWidth="1"/>
    <col min="4" max="4" width="40.140625" style="1" customWidth="1"/>
    <col min="5" max="5" width="46.140625" style="1" customWidth="1"/>
    <col min="6" max="6" width="47" style="1" customWidth="1"/>
    <col min="7" max="7" width="47.140625" style="1" customWidth="1"/>
    <col min="8" max="8" width="35.140625" style="2" customWidth="1"/>
    <col min="9" max="9" width="12.140625" style="1" customWidth="1"/>
    <col min="10" max="10" width="20.85546875" style="1" customWidth="1"/>
    <col min="11" max="11" width="19.85546875" style="1" customWidth="1"/>
    <col min="12" max="12" width="24.28515625" style="1" customWidth="1"/>
    <col min="13" max="13" width="19.42578125" style="1" customWidth="1"/>
    <col min="14" max="14" width="28.85546875" style="1" customWidth="1"/>
    <col min="15" max="15" width="28.5703125" style="1" customWidth="1"/>
    <col min="16" max="16" width="23.28515625" style="1" customWidth="1"/>
    <col min="17" max="17" width="30.42578125" style="1" customWidth="1"/>
    <col min="18" max="18" width="40.140625" style="1" customWidth="1"/>
    <col min="19" max="19" width="20.85546875" style="1" customWidth="1"/>
    <col min="20" max="20" width="30.42578125" style="1" customWidth="1"/>
    <col min="21" max="22" width="19.85546875" style="1" customWidth="1"/>
    <col min="23" max="23" width="14.5703125" style="1" customWidth="1"/>
    <col min="24" max="24" width="21.42578125" style="1" customWidth="1"/>
    <col min="25" max="25" width="23.140625" style="1" customWidth="1"/>
    <col min="26" max="26" width="14.7109375" style="3" customWidth="1"/>
    <col min="27" max="27" width="16" style="3" customWidth="1"/>
    <col min="28" max="28" width="16.28515625" style="3" customWidth="1"/>
    <col min="29" max="29" width="15.140625" style="3" customWidth="1"/>
    <col min="30" max="30" width="11.42578125" style="1"/>
    <col min="31" max="32" width="17.140625" style="3" customWidth="1"/>
    <col min="33" max="33" width="17.140625" style="3" hidden="1" customWidth="1"/>
    <col min="34" max="34" width="22.28515625" style="46" customWidth="1"/>
    <col min="35" max="35" width="44.140625" style="3" customWidth="1"/>
    <col min="36" max="16384" width="11.42578125" style="1"/>
  </cols>
  <sheetData>
    <row r="1" spans="2:35" ht="16.5" thickBot="1" x14ac:dyDescent="0.3">
      <c r="AH1" s="3"/>
    </row>
    <row r="2" spans="2:35" ht="24" customHeight="1" x14ac:dyDescent="0.25">
      <c r="B2" s="47"/>
      <c r="C2" s="48"/>
      <c r="D2" s="53" t="s">
        <v>0</v>
      </c>
      <c r="E2" s="53"/>
      <c r="F2" s="53"/>
      <c r="G2" s="53"/>
      <c r="H2" s="53"/>
      <c r="I2" s="53"/>
      <c r="J2" s="53"/>
      <c r="K2" s="53"/>
      <c r="L2" s="5" t="s">
        <v>1</v>
      </c>
      <c r="M2" s="6" t="s">
        <v>2</v>
      </c>
      <c r="AH2" s="3"/>
    </row>
    <row r="3" spans="2:35" ht="24" customHeight="1" x14ac:dyDescent="0.25">
      <c r="B3" s="49"/>
      <c r="C3" s="50"/>
      <c r="D3" s="54"/>
      <c r="E3" s="54"/>
      <c r="F3" s="54"/>
      <c r="G3" s="54"/>
      <c r="H3" s="54"/>
      <c r="I3" s="54"/>
      <c r="J3" s="54"/>
      <c r="K3" s="54"/>
      <c r="L3" s="8" t="s">
        <v>3</v>
      </c>
      <c r="M3" s="9">
        <v>4</v>
      </c>
      <c r="AH3" s="3"/>
    </row>
    <row r="4" spans="2:35" ht="24" customHeight="1" thickBot="1" x14ac:dyDescent="0.3">
      <c r="B4" s="51"/>
      <c r="C4" s="52"/>
      <c r="D4" s="55"/>
      <c r="E4" s="55"/>
      <c r="F4" s="55"/>
      <c r="G4" s="55"/>
      <c r="H4" s="55"/>
      <c r="I4" s="55"/>
      <c r="J4" s="55"/>
      <c r="K4" s="55"/>
      <c r="L4" s="11" t="s">
        <v>4</v>
      </c>
      <c r="M4" s="12">
        <v>44719</v>
      </c>
      <c r="AH4" s="3"/>
    </row>
    <row r="5" spans="2:35" x14ac:dyDescent="0.25">
      <c r="AH5" s="3"/>
    </row>
    <row r="6" spans="2:35" x14ac:dyDescent="0.25">
      <c r="AH6" s="3"/>
    </row>
    <row r="7" spans="2:35" ht="16.5" thickBot="1" x14ac:dyDescent="0.3">
      <c r="AH7" s="3"/>
    </row>
    <row r="8" spans="2:35" s="20" customFormat="1" ht="74.25" customHeight="1" thickBot="1" x14ac:dyDescent="0.3">
      <c r="B8" s="13" t="s">
        <v>5</v>
      </c>
      <c r="C8" s="14" t="s">
        <v>6</v>
      </c>
      <c r="D8" s="15" t="s">
        <v>7</v>
      </c>
      <c r="E8" s="15" t="s">
        <v>8</v>
      </c>
      <c r="F8" s="15" t="s">
        <v>9</v>
      </c>
      <c r="G8" s="15" t="s">
        <v>10</v>
      </c>
      <c r="H8" s="15" t="s">
        <v>11</v>
      </c>
      <c r="I8" s="15" t="s">
        <v>12</v>
      </c>
      <c r="J8" s="15" t="s">
        <v>13</v>
      </c>
      <c r="K8" s="16" t="s">
        <v>14</v>
      </c>
      <c r="L8" s="16" t="s">
        <v>15</v>
      </c>
      <c r="M8" s="16" t="s">
        <v>16</v>
      </c>
      <c r="N8" s="16" t="s">
        <v>17</v>
      </c>
      <c r="O8" s="16" t="s">
        <v>18</v>
      </c>
      <c r="P8" s="16" t="s">
        <v>19</v>
      </c>
      <c r="Q8" s="16" t="s">
        <v>20</v>
      </c>
      <c r="R8" s="16" t="s">
        <v>21</v>
      </c>
      <c r="S8" s="16" t="s">
        <v>22</v>
      </c>
      <c r="T8" s="16" t="s">
        <v>23</v>
      </c>
      <c r="U8" s="16" t="s">
        <v>24</v>
      </c>
      <c r="V8" s="16" t="s">
        <v>25</v>
      </c>
      <c r="W8" s="16" t="s">
        <v>26</v>
      </c>
      <c r="X8" s="16" t="s">
        <v>27</v>
      </c>
      <c r="Y8" s="16" t="s">
        <v>28</v>
      </c>
      <c r="Z8" s="16" t="s">
        <v>29</v>
      </c>
      <c r="AA8" s="16" t="s">
        <v>30</v>
      </c>
      <c r="AB8" s="16" t="s">
        <v>31</v>
      </c>
      <c r="AC8" s="16" t="s">
        <v>32</v>
      </c>
      <c r="AD8" s="17" t="s">
        <v>33</v>
      </c>
      <c r="AE8" s="18" t="s">
        <v>34</v>
      </c>
      <c r="AF8" s="17" t="s">
        <v>35</v>
      </c>
      <c r="AG8" s="17" t="s">
        <v>36</v>
      </c>
      <c r="AH8" s="17" t="s">
        <v>37</v>
      </c>
      <c r="AI8" s="19" t="s">
        <v>38</v>
      </c>
    </row>
    <row r="9" spans="2:35" ht="94.5" x14ac:dyDescent="0.25">
      <c r="B9" s="21" t="s">
        <v>39</v>
      </c>
      <c r="C9" s="22" t="s">
        <v>40</v>
      </c>
      <c r="D9" s="23" t="s">
        <v>41</v>
      </c>
      <c r="E9" s="23" t="s">
        <v>42</v>
      </c>
      <c r="F9" s="23" t="s">
        <v>43</v>
      </c>
      <c r="G9" s="23" t="s">
        <v>44</v>
      </c>
      <c r="H9" s="24" t="s">
        <v>45</v>
      </c>
      <c r="I9" s="24" t="str">
        <f>IF(J9="Rara vez","20%",IF(J9="Improbable","40%",IF(J9="Posible","60%",IF(J9="Probable","80%",IF(J9="Casi seguro","100%","")))))</f>
        <v>20%</v>
      </c>
      <c r="J9" s="24" t="str">
        <f>+IF(H9=[1]Tablas!$E$36,"Rara vez",IF(H9=[1]Tablas!$E$37,"Improbable",IF(H9=[1]Tablas!$E$38,"Posible",IF(H9=[1]Tablas!$E$39,"Probable",IF(H9=[1]Tablas!$E$40,"Casi seguro","")))))</f>
        <v>Rara vez</v>
      </c>
      <c r="K9" s="25" t="s">
        <v>46</v>
      </c>
      <c r="L9" s="25" t="s">
        <v>46</v>
      </c>
      <c r="M9" s="25" t="s">
        <v>46</v>
      </c>
      <c r="N9" s="25" t="s">
        <v>47</v>
      </c>
      <c r="O9" s="25" t="s">
        <v>46</v>
      </c>
      <c r="P9" s="25" t="s">
        <v>46</v>
      </c>
      <c r="Q9" s="25" t="s">
        <v>46</v>
      </c>
      <c r="R9" s="25" t="s">
        <v>46</v>
      </c>
      <c r="S9" s="25" t="s">
        <v>46</v>
      </c>
      <c r="T9" s="25" t="s">
        <v>46</v>
      </c>
      <c r="U9" s="25" t="s">
        <v>46</v>
      </c>
      <c r="V9" s="25" t="s">
        <v>46</v>
      </c>
      <c r="W9" s="25" t="s">
        <v>46</v>
      </c>
      <c r="X9" s="25" t="s">
        <v>46</v>
      </c>
      <c r="Y9" s="25" t="s">
        <v>47</v>
      </c>
      <c r="Z9" s="25" t="s">
        <v>47</v>
      </c>
      <c r="AA9" s="25" t="s">
        <v>47</v>
      </c>
      <c r="AB9" s="25" t="s">
        <v>46</v>
      </c>
      <c r="AC9" s="25" t="s">
        <v>46</v>
      </c>
      <c r="AD9" s="25">
        <f>COUNTIFS(K9:AC9,"=SI")</f>
        <v>15</v>
      </c>
      <c r="AE9" s="25" t="str">
        <f>IF(AD9=0," ",IF(AD9&lt;=5,"Moderado",IF('Riesgos de Corrupción'!AD9&lt;=11,"Mayor",IF('Riesgos de Corrupción'!AD9&lt;=19,"Catastrófico",""))))</f>
        <v>Catastrófico</v>
      </c>
      <c r="AF9" s="26">
        <f>VLOOKUP(AE9,[1]Tablas!$J$36:$L$38,2,FALSE)</f>
        <v>1</v>
      </c>
      <c r="AG9" s="26" t="str">
        <f>CONCATENATE(J9,AE9)</f>
        <v>Rara vezCatastrófico</v>
      </c>
      <c r="AH9" s="25" t="str">
        <f>VLOOKUP(AG9,[1]Tablas!$D$132:$G$1596,4,FALSE)</f>
        <v>Extremo</v>
      </c>
      <c r="AI9" s="27" t="s">
        <v>48</v>
      </c>
    </row>
    <row r="10" spans="2:35" ht="60" customHeight="1" x14ac:dyDescent="0.25">
      <c r="B10" s="28" t="s">
        <v>49</v>
      </c>
      <c r="C10" s="29" t="s">
        <v>50</v>
      </c>
      <c r="D10" s="30" t="s">
        <v>51</v>
      </c>
      <c r="E10" s="30" t="s">
        <v>52</v>
      </c>
      <c r="F10" s="30" t="s">
        <v>53</v>
      </c>
      <c r="G10" s="30" t="s">
        <v>54</v>
      </c>
      <c r="H10" s="31" t="s">
        <v>55</v>
      </c>
      <c r="I10" s="31" t="str">
        <f t="shared" ref="I10:I13" si="0">IF(J10="Rara vez","20%",IF(J10="Improbable","40%",IF(J10="Posible","60%",IF(J10="Probable","80%",IF(J10="Casi seguro","100%","")))))</f>
        <v>80%</v>
      </c>
      <c r="J10" s="31" t="str">
        <f>+IF(H10=[1]Tablas!$E$36,"Rara vez",IF(H10=[1]Tablas!$E$37,"Improbable",IF(H10=[1]Tablas!$E$38,"Posible",IF(H10=[1]Tablas!$E$39,"Probable",IF(H10=[1]Tablas!$E$40,"Casi seguro","")))))</f>
        <v>Probable</v>
      </c>
      <c r="K10" s="32" t="s">
        <v>46</v>
      </c>
      <c r="L10" s="32" t="s">
        <v>46</v>
      </c>
      <c r="M10" s="32" t="s">
        <v>46</v>
      </c>
      <c r="N10" s="32" t="s">
        <v>47</v>
      </c>
      <c r="O10" s="32" t="s">
        <v>47</v>
      </c>
      <c r="P10" s="32" t="s">
        <v>46</v>
      </c>
      <c r="Q10" s="32" t="s">
        <v>46</v>
      </c>
      <c r="R10" s="32" t="s">
        <v>47</v>
      </c>
      <c r="S10" s="32" t="s">
        <v>46</v>
      </c>
      <c r="T10" s="32" t="s">
        <v>46</v>
      </c>
      <c r="U10" s="32" t="s">
        <v>46</v>
      </c>
      <c r="V10" s="32" t="s">
        <v>46</v>
      </c>
      <c r="W10" s="32" t="s">
        <v>46</v>
      </c>
      <c r="X10" s="32" t="s">
        <v>47</v>
      </c>
      <c r="Y10" s="32" t="s">
        <v>47</v>
      </c>
      <c r="Z10" s="32" t="s">
        <v>47</v>
      </c>
      <c r="AA10" s="32" t="s">
        <v>47</v>
      </c>
      <c r="AB10" s="32" t="s">
        <v>47</v>
      </c>
      <c r="AC10" s="32" t="s">
        <v>46</v>
      </c>
      <c r="AD10" s="32">
        <f t="shared" ref="AD10:AD13" si="1">COUNTIFS(K10:AC10,"=SI")</f>
        <v>11</v>
      </c>
      <c r="AE10" s="32" t="str">
        <f>IF(AD10=0," ",IF(AD10&lt;=5,"Moderado",IF('Riesgos de Corrupción'!AD10&lt;=11,"Mayor",IF('Riesgos de Corrupción'!AD10&lt;=19,"Catastrófico",""))))</f>
        <v>Mayor</v>
      </c>
      <c r="AF10" s="33">
        <f>VLOOKUP(AE10,[1]Tablas!$J$36:$L$38,2,FALSE)</f>
        <v>0.8</v>
      </c>
      <c r="AG10" s="33" t="str">
        <f t="shared" ref="AG10:AG13" si="2">CONCATENATE(J10,AE10)</f>
        <v>ProbableMayor</v>
      </c>
      <c r="AH10" s="32" t="str">
        <f>VLOOKUP(AG10,[1]Tablas!$D$132:$G$1596,4,FALSE)</f>
        <v>Extremo</v>
      </c>
      <c r="AI10" s="34" t="s">
        <v>56</v>
      </c>
    </row>
    <row r="11" spans="2:35" s="38" customFormat="1" ht="123.75" customHeight="1" x14ac:dyDescent="0.25">
      <c r="B11" s="28" t="s">
        <v>57</v>
      </c>
      <c r="C11" s="29" t="s">
        <v>58</v>
      </c>
      <c r="D11" s="30" t="s">
        <v>59</v>
      </c>
      <c r="E11" s="30" t="s">
        <v>60</v>
      </c>
      <c r="F11" s="30" t="s">
        <v>61</v>
      </c>
      <c r="G11" s="30" t="s">
        <v>62</v>
      </c>
      <c r="H11" s="31" t="s">
        <v>45</v>
      </c>
      <c r="I11" s="31" t="str">
        <f t="shared" si="0"/>
        <v>20%</v>
      </c>
      <c r="J11" s="31" t="str">
        <f>+IF(H11=[1]Tablas!$E$36,"Rara vez",IF(H11=[1]Tablas!$E$37,"Improbable",IF(H11=[1]Tablas!$E$38,"Posible",IF(H11=[1]Tablas!$E$39,"Probable",IF(H11=[1]Tablas!$E$40,"Casi seguro","")))))</f>
        <v>Rara vez</v>
      </c>
      <c r="K11" s="35" t="s">
        <v>46</v>
      </c>
      <c r="L11" s="35" t="s">
        <v>46</v>
      </c>
      <c r="M11" s="35" t="s">
        <v>46</v>
      </c>
      <c r="N11" s="35" t="s">
        <v>47</v>
      </c>
      <c r="O11" s="35" t="s">
        <v>46</v>
      </c>
      <c r="P11" s="35" t="s">
        <v>46</v>
      </c>
      <c r="Q11" s="35" t="s">
        <v>46</v>
      </c>
      <c r="R11" s="35" t="s">
        <v>46</v>
      </c>
      <c r="S11" s="35" t="s">
        <v>47</v>
      </c>
      <c r="T11" s="35" t="s">
        <v>46</v>
      </c>
      <c r="U11" s="35" t="s">
        <v>46</v>
      </c>
      <c r="V11" s="35" t="s">
        <v>46</v>
      </c>
      <c r="W11" s="35" t="s">
        <v>46</v>
      </c>
      <c r="X11" s="35" t="s">
        <v>46</v>
      </c>
      <c r="Y11" s="35" t="s">
        <v>47</v>
      </c>
      <c r="Z11" s="35" t="s">
        <v>47</v>
      </c>
      <c r="AA11" s="35" t="s">
        <v>47</v>
      </c>
      <c r="AB11" s="35" t="s">
        <v>46</v>
      </c>
      <c r="AC11" s="35" t="s">
        <v>46</v>
      </c>
      <c r="AD11" s="35">
        <f t="shared" si="1"/>
        <v>14</v>
      </c>
      <c r="AE11" s="35" t="str">
        <f>IF(AD11=0," ",IF(AD11&lt;=5,"Moderado",IF('Riesgos de Corrupción'!AD11&lt;=11,"Mayor",IF('Riesgos de Corrupción'!AD11&lt;=19,"Catastrófico",""))))</f>
        <v>Catastrófico</v>
      </c>
      <c r="AF11" s="36">
        <f>VLOOKUP(AE11,[1]Tablas!$J$36:$L$38,2,FALSE)</f>
        <v>1</v>
      </c>
      <c r="AG11" s="36" t="str">
        <f t="shared" si="2"/>
        <v>Rara vezCatastrófico</v>
      </c>
      <c r="AH11" s="35" t="str">
        <f>VLOOKUP(AG11,[1]Tablas!$D$132:$G$1596,4,FALSE)</f>
        <v>Extremo</v>
      </c>
      <c r="AI11" s="37" t="s">
        <v>63</v>
      </c>
    </row>
    <row r="12" spans="2:35" ht="60" customHeight="1" x14ac:dyDescent="0.25">
      <c r="B12" s="28" t="s">
        <v>64</v>
      </c>
      <c r="C12" s="29" t="s">
        <v>65</v>
      </c>
      <c r="D12" s="30" t="s">
        <v>66</v>
      </c>
      <c r="E12" s="30" t="s">
        <v>67</v>
      </c>
      <c r="F12" s="30" t="s">
        <v>68</v>
      </c>
      <c r="G12" s="30" t="s">
        <v>69</v>
      </c>
      <c r="H12" s="31" t="s">
        <v>45</v>
      </c>
      <c r="I12" s="31" t="str">
        <f t="shared" si="0"/>
        <v>20%</v>
      </c>
      <c r="J12" s="31" t="str">
        <f>+IF(H12=[1]Tablas!$E$36,"Rara vez",IF(H12=[1]Tablas!$E$37,"Improbable",IF(H12=[1]Tablas!$E$38,"Posible",IF(H12=[1]Tablas!$E$39,"Probable",IF(H12=[1]Tablas!$E$40,"Casi seguro","")))))</f>
        <v>Rara vez</v>
      </c>
      <c r="K12" s="32" t="s">
        <v>46</v>
      </c>
      <c r="L12" s="32" t="s">
        <v>46</v>
      </c>
      <c r="M12" s="32" t="s">
        <v>46</v>
      </c>
      <c r="N12" s="32" t="s">
        <v>47</v>
      </c>
      <c r="O12" s="32" t="s">
        <v>46</v>
      </c>
      <c r="P12" s="32" t="s">
        <v>47</v>
      </c>
      <c r="Q12" s="32" t="s">
        <v>46</v>
      </c>
      <c r="R12" s="32" t="s">
        <v>46</v>
      </c>
      <c r="S12" s="32" t="s">
        <v>47</v>
      </c>
      <c r="T12" s="32" t="s">
        <v>46</v>
      </c>
      <c r="U12" s="32" t="s">
        <v>46</v>
      </c>
      <c r="V12" s="32" t="s">
        <v>46</v>
      </c>
      <c r="W12" s="32" t="s">
        <v>46</v>
      </c>
      <c r="X12" s="32" t="s">
        <v>46</v>
      </c>
      <c r="Y12" s="32" t="s">
        <v>47</v>
      </c>
      <c r="Z12" s="32" t="s">
        <v>47</v>
      </c>
      <c r="AA12" s="32" t="s">
        <v>47</v>
      </c>
      <c r="AB12" s="32" t="s">
        <v>47</v>
      </c>
      <c r="AC12" s="32" t="s">
        <v>46</v>
      </c>
      <c r="AD12" s="32">
        <f t="shared" si="1"/>
        <v>12</v>
      </c>
      <c r="AE12" s="32" t="str">
        <f>IF(AD12=0," ",IF(AD12&lt;=5,"Moderado",IF('Riesgos de Corrupción'!AD12&lt;=11,"Mayor",IF('Riesgos de Corrupción'!AD12&lt;=19,"Catastrófico",""))))</f>
        <v>Catastrófico</v>
      </c>
      <c r="AF12" s="33">
        <f>VLOOKUP(AE12,[1]Tablas!$J$36:$L$38,2,FALSE)</f>
        <v>1</v>
      </c>
      <c r="AG12" s="33" t="str">
        <f t="shared" si="2"/>
        <v>Rara vezCatastrófico</v>
      </c>
      <c r="AH12" s="32" t="str">
        <f>VLOOKUP(AG12,[1]Tablas!$D$132:$G$1596,4,FALSE)</f>
        <v>Extremo</v>
      </c>
      <c r="AI12" s="34" t="s">
        <v>70</v>
      </c>
    </row>
    <row r="13" spans="2:35" ht="60" customHeight="1" thickBot="1" x14ac:dyDescent="0.3">
      <c r="B13" s="39" t="s">
        <v>71</v>
      </c>
      <c r="C13" s="40" t="s">
        <v>72</v>
      </c>
      <c r="D13" s="41" t="s">
        <v>73</v>
      </c>
      <c r="E13" s="41" t="s">
        <v>74</v>
      </c>
      <c r="F13" s="41" t="s">
        <v>75</v>
      </c>
      <c r="G13" s="41" t="s">
        <v>76</v>
      </c>
      <c r="H13" s="42" t="s">
        <v>45</v>
      </c>
      <c r="I13" s="42" t="str">
        <f t="shared" si="0"/>
        <v>20%</v>
      </c>
      <c r="J13" s="42" t="str">
        <f>+IF(H13=[1]Tablas!$E$36,"Rara vez",IF(H13=[1]Tablas!$E$37,"Improbable",IF(H13=[1]Tablas!$E$38,"Posible",IF(H13=[1]Tablas!$E$39,"Probable",IF(H13=[1]Tablas!$E$40,"Casi seguro","")))))</f>
        <v>Rara vez</v>
      </c>
      <c r="K13" s="43" t="s">
        <v>46</v>
      </c>
      <c r="L13" s="43" t="s">
        <v>46</v>
      </c>
      <c r="M13" s="43" t="s">
        <v>46</v>
      </c>
      <c r="N13" s="43" t="s">
        <v>47</v>
      </c>
      <c r="O13" s="43" t="s">
        <v>46</v>
      </c>
      <c r="P13" s="43" t="s">
        <v>46</v>
      </c>
      <c r="Q13" s="43" t="s">
        <v>46</v>
      </c>
      <c r="R13" s="43" t="s">
        <v>47</v>
      </c>
      <c r="S13" s="43" t="s">
        <v>46</v>
      </c>
      <c r="T13" s="43" t="s">
        <v>46</v>
      </c>
      <c r="U13" s="43" t="s">
        <v>46</v>
      </c>
      <c r="V13" s="43" t="s">
        <v>46</v>
      </c>
      <c r="W13" s="43" t="s">
        <v>46</v>
      </c>
      <c r="X13" s="43" t="s">
        <v>46</v>
      </c>
      <c r="Y13" s="43" t="s">
        <v>47</v>
      </c>
      <c r="Z13" s="43" t="s">
        <v>47</v>
      </c>
      <c r="AA13" s="43" t="s">
        <v>47</v>
      </c>
      <c r="AB13" s="43" t="s">
        <v>47</v>
      </c>
      <c r="AC13" s="43" t="s">
        <v>46</v>
      </c>
      <c r="AD13" s="43">
        <f t="shared" si="1"/>
        <v>13</v>
      </c>
      <c r="AE13" s="43" t="str">
        <f>IF(AD13=0," ",IF(AD13&lt;=5,"Moderado",IF('Riesgos de Corrupción'!AD13&lt;=11,"Mayor",IF('Riesgos de Corrupción'!AD13&lt;=19,"Catastrófico",""))))</f>
        <v>Catastrófico</v>
      </c>
      <c r="AF13" s="44">
        <f>VLOOKUP(AE13,[1]Tablas!$J$36:$L$38,2,FALSE)</f>
        <v>1</v>
      </c>
      <c r="AG13" s="44" t="str">
        <f t="shared" si="2"/>
        <v>Rara vezCatastrófico</v>
      </c>
      <c r="AH13" s="43" t="str">
        <f>VLOOKUP(AG13,[1]Tablas!$D$132:$G$1596,4,FALSE)</f>
        <v>Extremo</v>
      </c>
      <c r="AI13" s="45" t="s">
        <v>77</v>
      </c>
    </row>
  </sheetData>
  <mergeCells count="2">
    <mergeCell ref="B2:C4"/>
    <mergeCell ref="D2:K4"/>
  </mergeCells>
  <conditionalFormatting sqref="J9:J13">
    <cfRule type="cellIs" dxfId="23" priority="9" operator="equal">
      <formula>"Casi seguro"</formula>
    </cfRule>
    <cfRule type="cellIs" dxfId="22" priority="10" operator="equal">
      <formula>"Probable"</formula>
    </cfRule>
    <cfRule type="cellIs" dxfId="21" priority="11" operator="equal">
      <formula>"Improbable"</formula>
    </cfRule>
    <cfRule type="cellIs" dxfId="20" priority="12" operator="equal">
      <formula>"Posible"</formula>
    </cfRule>
  </conditionalFormatting>
  <conditionalFormatting sqref="J9:J13">
    <cfRule type="cellIs" dxfId="19" priority="8" operator="equal">
      <formula>"Rara vez"</formula>
    </cfRule>
  </conditionalFormatting>
  <conditionalFormatting sqref="AE9:AE13">
    <cfRule type="cellIs" dxfId="18" priority="5" operator="equal">
      <formula>"Mayor"</formula>
    </cfRule>
    <cfRule type="cellIs" dxfId="17" priority="6" operator="equal">
      <formula>"Moderado"</formula>
    </cfRule>
    <cfRule type="cellIs" dxfId="16" priority="7" operator="equal">
      <formula>"Catastrófico"</formula>
    </cfRule>
  </conditionalFormatting>
  <conditionalFormatting sqref="AH9:AH13">
    <cfRule type="cellIs" dxfId="15" priority="2" operator="equal">
      <formula>"Alto"</formula>
    </cfRule>
    <cfRule type="cellIs" dxfId="14" priority="3" operator="equal">
      <formula>"Moderado"</formula>
    </cfRule>
    <cfRule type="cellIs" dxfId="13" priority="4" operator="equal">
      <formula>"Extremo"</formula>
    </cfRule>
  </conditionalFormatting>
  <conditionalFormatting sqref="J11">
    <cfRule type="cellIs" dxfId="12" priority="1" operator="equal">
      <formula>"Rara vez"</formula>
    </cfRule>
  </conditionalFormatting>
  <pageMargins left="0.23622047244094491" right="0.23622047244094491" top="0.74803149606299213" bottom="0.74803149606299213" header="0.31496062992125984" footer="0.31496062992125984"/>
  <pageSetup paperSize="3"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'\\SERVER1\sgs iduvi\SISTEMA DE GESTIÒN DE CALIDAD IDUVI  ISO 9001 - 2015\2. Mejoramiento Continuo\6. Mapa de riesgos\[MR-MC-01 MATRIZ DE RIESGOS DEL PROCESO.xlsx]Listas'!#REF!</xm:f>
          </x14:formula1>
          <xm:sqref>C9:C13</xm:sqref>
        </x14:dataValidation>
        <x14:dataValidation type="list" allowBlank="1" showInputMessage="1" showErrorMessage="1">
          <x14:formula1>
            <xm:f>'\\SERVER1\sgs iduvi\SISTEMA DE GESTIÒN DE CALIDAD IDUVI  ISO 9001 - 2015\2. Mejoramiento Continuo\6. Mapa de riesgos\[MR-MC-01 MATRIZ DE RIESGOS DEL PROCESO.xlsx]Listas'!#REF!</xm:f>
          </x14:formula1>
          <xm:sqref>K9:AC13</xm:sqref>
        </x14:dataValidation>
        <x14:dataValidation type="list" allowBlank="1" showInputMessage="1" showErrorMessage="1">
          <x14:formula1>
            <xm:f>'\\SERVER1\sgs iduvi\SISTEMA DE GESTIÒN DE CALIDAD IDUVI  ISO 9001 - 2015\2. Mejoramiento Continuo\6. Mapa de riesgos\[MR-MC-01 MATRIZ DE RIESGOS DEL PROCESO.xlsx]Tablas'!#REF!</xm:f>
          </x14:formula1>
          <xm:sqref>H9:H13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13"/>
  <sheetViews>
    <sheetView view="pageBreakPreview" topLeftCell="H4" zoomScale="70" zoomScaleNormal="70" zoomScaleSheetLayoutView="70" workbookViewId="0">
      <selection activeCell="D9" sqref="D9"/>
    </sheetView>
  </sheetViews>
  <sheetFormatPr baseColWidth="10" defaultColWidth="11.42578125" defaultRowHeight="15.75" x14ac:dyDescent="0.25"/>
  <cols>
    <col min="1" max="1" width="11.42578125" style="56"/>
    <col min="2" max="2" width="11.42578125" style="58" customWidth="1"/>
    <col min="3" max="3" width="40.42578125" style="56" customWidth="1"/>
    <col min="4" max="4" width="22.5703125" style="2" customWidth="1"/>
    <col min="5" max="5" width="17" style="56" hidden="1" customWidth="1"/>
    <col min="6" max="6" width="29" style="56" customWidth="1"/>
    <col min="7" max="7" width="35" style="56" customWidth="1"/>
    <col min="8" max="8" width="34" style="56" customWidth="1"/>
    <col min="9" max="9" width="32" style="56" customWidth="1"/>
    <col min="10" max="10" width="29.5703125" style="56" customWidth="1"/>
    <col min="11" max="11" width="32.7109375" style="56" customWidth="1"/>
    <col min="12" max="12" width="35.7109375" style="56" customWidth="1"/>
    <col min="13" max="15" width="15.7109375" style="57" customWidth="1"/>
    <col min="16" max="16" width="20.42578125" style="57" customWidth="1"/>
    <col min="17" max="17" width="15.7109375" style="57" customWidth="1"/>
    <col min="18" max="18" width="15.7109375" style="57" hidden="1" customWidth="1"/>
    <col min="19" max="19" width="23.28515625" style="57" customWidth="1"/>
    <col min="20" max="20" width="21.28515625" style="57" customWidth="1"/>
    <col min="21" max="23" width="15.7109375" style="56" hidden="1" customWidth="1"/>
    <col min="24" max="43" width="11.42578125" style="56"/>
    <col min="44" max="45" width="15.7109375" style="56" customWidth="1"/>
    <col min="46" max="16384" width="11.42578125" style="56"/>
  </cols>
  <sheetData>
    <row r="1" spans="2:44" s="1" customFormat="1" ht="16.5" thickBot="1" x14ac:dyDescent="0.3">
      <c r="B1" s="80"/>
      <c r="D1" s="2"/>
      <c r="G1" s="2"/>
      <c r="M1" s="46"/>
      <c r="N1" s="46"/>
      <c r="O1" s="46"/>
      <c r="P1" s="46"/>
      <c r="Q1" s="46"/>
      <c r="R1" s="46"/>
      <c r="S1" s="46"/>
      <c r="T1" s="46"/>
      <c r="U1" s="3"/>
      <c r="V1" s="3"/>
      <c r="W1" s="3"/>
    </row>
    <row r="2" spans="2:44" s="1" customFormat="1" ht="24" customHeight="1" x14ac:dyDescent="0.25">
      <c r="B2" s="4"/>
      <c r="C2" s="90"/>
      <c r="D2" s="89" t="s">
        <v>0</v>
      </c>
      <c r="E2" s="53"/>
      <c r="F2" s="53"/>
      <c r="G2" s="53"/>
      <c r="H2" s="53"/>
      <c r="I2" s="53"/>
      <c r="J2" s="53"/>
      <c r="K2" s="53"/>
      <c r="L2" s="53"/>
      <c r="M2" s="53"/>
      <c r="N2" s="53"/>
      <c r="O2" s="53"/>
      <c r="P2" s="53"/>
      <c r="Q2" s="88"/>
      <c r="R2" s="46"/>
      <c r="S2" s="5" t="s">
        <v>1</v>
      </c>
      <c r="T2" s="6" t="s">
        <v>2</v>
      </c>
      <c r="U2" s="3"/>
      <c r="V2" s="3"/>
      <c r="W2" s="3"/>
    </row>
    <row r="3" spans="2:44" s="1" customFormat="1" ht="24" customHeight="1" x14ac:dyDescent="0.25">
      <c r="B3" s="7"/>
      <c r="C3" s="87"/>
      <c r="D3" s="86"/>
      <c r="E3" s="54"/>
      <c r="F3" s="54"/>
      <c r="G3" s="54"/>
      <c r="H3" s="54"/>
      <c r="I3" s="54"/>
      <c r="J3" s="54"/>
      <c r="K3" s="54"/>
      <c r="L3" s="54"/>
      <c r="M3" s="54"/>
      <c r="N3" s="54"/>
      <c r="O3" s="54"/>
      <c r="P3" s="54"/>
      <c r="Q3" s="85"/>
      <c r="R3" s="46"/>
      <c r="S3" s="8" t="s">
        <v>3</v>
      </c>
      <c r="T3" s="9">
        <v>4</v>
      </c>
      <c r="U3" s="3"/>
      <c r="V3" s="3"/>
      <c r="W3" s="3"/>
    </row>
    <row r="4" spans="2:44" s="1" customFormat="1" ht="24" customHeight="1" thickBot="1" x14ac:dyDescent="0.3">
      <c r="B4" s="10"/>
      <c r="C4" s="84"/>
      <c r="D4" s="83"/>
      <c r="E4" s="55"/>
      <c r="F4" s="55"/>
      <c r="G4" s="55"/>
      <c r="H4" s="55"/>
      <c r="I4" s="55"/>
      <c r="J4" s="55"/>
      <c r="K4" s="55"/>
      <c r="L4" s="55"/>
      <c r="M4" s="55"/>
      <c r="N4" s="55"/>
      <c r="O4" s="55"/>
      <c r="P4" s="55"/>
      <c r="Q4" s="82"/>
      <c r="R4" s="46"/>
      <c r="S4" s="11" t="s">
        <v>4</v>
      </c>
      <c r="T4" s="12">
        <v>44719</v>
      </c>
      <c r="U4" s="3"/>
      <c r="V4" s="3"/>
      <c r="W4" s="3"/>
    </row>
    <row r="5" spans="2:44" s="1" customFormat="1" x14ac:dyDescent="0.25">
      <c r="B5" s="80"/>
      <c r="D5" s="81"/>
      <c r="G5" s="2"/>
      <c r="M5" s="46"/>
      <c r="N5" s="46"/>
      <c r="O5" s="46"/>
      <c r="P5" s="46"/>
      <c r="Q5" s="46"/>
      <c r="R5" s="46"/>
      <c r="S5" s="46"/>
      <c r="T5" s="46"/>
      <c r="U5" s="3"/>
      <c r="V5" s="3"/>
      <c r="W5" s="3"/>
    </row>
    <row r="6" spans="2:44" s="1" customFormat="1" x14ac:dyDescent="0.25">
      <c r="B6" s="80"/>
      <c r="D6" s="2"/>
      <c r="G6" s="2"/>
      <c r="M6" s="46"/>
      <c r="N6" s="46"/>
      <c r="O6" s="46"/>
      <c r="P6" s="46"/>
      <c r="Q6" s="46"/>
      <c r="R6" s="46"/>
      <c r="S6" s="46"/>
      <c r="T6" s="46"/>
      <c r="U6" s="3"/>
      <c r="V6" s="3"/>
      <c r="W6" s="3"/>
    </row>
    <row r="7" spans="2:44" s="1" customFormat="1" ht="16.5" thickBot="1" x14ac:dyDescent="0.3">
      <c r="B7" s="80"/>
      <c r="G7" s="2"/>
      <c r="M7" s="46"/>
      <c r="N7" s="46"/>
      <c r="O7" s="46"/>
      <c r="P7" s="46"/>
      <c r="Q7" s="46"/>
      <c r="R7" s="46"/>
      <c r="S7" s="46"/>
      <c r="T7" s="46"/>
      <c r="U7" s="3"/>
      <c r="V7" s="3"/>
      <c r="W7" s="3"/>
    </row>
    <row r="8" spans="2:44" ht="81.75" customHeight="1" thickBot="1" x14ac:dyDescent="0.3">
      <c r="B8" s="77" t="s">
        <v>116</v>
      </c>
      <c r="C8" s="79" t="s">
        <v>115</v>
      </c>
      <c r="D8" s="77" t="s">
        <v>114</v>
      </c>
      <c r="E8" s="77" t="s">
        <v>113</v>
      </c>
      <c r="F8" s="77" t="s">
        <v>112</v>
      </c>
      <c r="G8" s="78" t="s">
        <v>111</v>
      </c>
      <c r="H8" s="77" t="s">
        <v>110</v>
      </c>
      <c r="I8" s="77" t="s">
        <v>109</v>
      </c>
      <c r="J8" s="77" t="s">
        <v>108</v>
      </c>
      <c r="K8" s="77" t="s">
        <v>107</v>
      </c>
      <c r="L8" s="77" t="s">
        <v>106</v>
      </c>
      <c r="M8" s="77" t="s">
        <v>105</v>
      </c>
      <c r="N8" s="77" t="s">
        <v>104</v>
      </c>
      <c r="O8" s="77" t="s">
        <v>103</v>
      </c>
      <c r="P8" s="77" t="s">
        <v>102</v>
      </c>
      <c r="Q8" s="77" t="s">
        <v>101</v>
      </c>
      <c r="R8" s="77" t="s">
        <v>36</v>
      </c>
      <c r="S8" s="77" t="s">
        <v>100</v>
      </c>
      <c r="T8" s="77" t="s">
        <v>99</v>
      </c>
      <c r="U8" s="76" t="s">
        <v>98</v>
      </c>
      <c r="V8" s="76" t="s">
        <v>97</v>
      </c>
      <c r="W8" s="76" t="s">
        <v>96</v>
      </c>
      <c r="AR8" s="75"/>
    </row>
    <row r="9" spans="2:44" s="57" customFormat="1" ht="75" customHeight="1" x14ac:dyDescent="0.25">
      <c r="B9" s="74" t="str">
        <f>+'[1]Riesgos de Corrupción'!B9</f>
        <v>RC1</v>
      </c>
      <c r="C9" s="73" t="s">
        <v>95</v>
      </c>
      <c r="D9" s="72" t="s">
        <v>86</v>
      </c>
      <c r="E9" s="72" t="s">
        <v>94</v>
      </c>
      <c r="F9" s="71" t="s">
        <v>85</v>
      </c>
      <c r="G9" s="71" t="s">
        <v>84</v>
      </c>
      <c r="H9" s="71" t="s">
        <v>83</v>
      </c>
      <c r="I9" s="71" t="s">
        <v>88</v>
      </c>
      <c r="J9" s="71" t="s">
        <v>81</v>
      </c>
      <c r="K9" s="72" t="s">
        <v>80</v>
      </c>
      <c r="L9" s="71" t="s">
        <v>79</v>
      </c>
      <c r="M9" s="71">
        <f>+SUM(VLOOKUP(F9,'[1]Lista C'!$B$1:$C$17,2,0))+SUM(VLOOKUP(G9,'[1]Lista C'!$B$1:$C$17,2,0))+SUM(VLOOKUP(H9,'[1]Lista C'!$B$1:$C$17,2,0))+SUM(VLOOKUP(H9,'[1]Lista C'!$B$1:$C$17,2,0))+SUM(VLOOKUP(I9,'[1]Lista C'!$B$1:$C$17,2,0))+SUM(VLOOKUP(J9,'[1]Lista C'!$B$1:$C$17,2,0))+SUM(VLOOKUP(K9,'[1]Lista C'!$B$1:$C$17,2,0))</f>
        <v>105</v>
      </c>
      <c r="N9" s="71" t="str">
        <f>IF(M9&lt;=85,"Débil",IF(M9&lt;=95,"Moderado",IF(M9&gt;=100,"Fuerte","")))</f>
        <v>Fuerte</v>
      </c>
      <c r="O9" s="71">
        <f>VLOOKUP(L9,'[1]Lista C'!B1:$C$17,2,0)</f>
        <v>10</v>
      </c>
      <c r="P9" s="71" t="s">
        <v>93</v>
      </c>
      <c r="Q9" s="71" t="str">
        <f>VLOOKUP(P9,'[1]Lista C'!$F$2:$G$5,2,0)</f>
        <v>Moderado</v>
      </c>
      <c r="R9" s="71" t="str">
        <f>CONCATENATE(N9,Q9)</f>
        <v>FuerteModerado</v>
      </c>
      <c r="S9" s="71" t="str">
        <f>VLOOKUP(R9,'[1]Lista C'!$E$21:F30,2,)</f>
        <v>Moderado</v>
      </c>
      <c r="T9" s="70" t="str">
        <f>+VLOOKUP(S9,'[1]Lista C'!$F$21:$G$30,2,0)</f>
        <v>Si</v>
      </c>
      <c r="U9" s="69"/>
      <c r="V9" s="64"/>
      <c r="W9" s="64"/>
    </row>
    <row r="10" spans="2:44" ht="93" customHeight="1" x14ac:dyDescent="0.3">
      <c r="B10" s="66" t="str">
        <f>+'[1]Riesgos de Corrupción'!B10</f>
        <v>RC2</v>
      </c>
      <c r="C10" s="68" t="s">
        <v>92</v>
      </c>
      <c r="D10" s="63" t="s">
        <v>86</v>
      </c>
      <c r="E10" s="62" t="s">
        <v>91</v>
      </c>
      <c r="F10" s="64" t="s">
        <v>85</v>
      </c>
      <c r="G10" s="64" t="s">
        <v>84</v>
      </c>
      <c r="H10" s="64" t="s">
        <v>83</v>
      </c>
      <c r="I10" s="64" t="s">
        <v>88</v>
      </c>
      <c r="J10" s="64" t="s">
        <v>81</v>
      </c>
      <c r="K10" s="63" t="s">
        <v>80</v>
      </c>
      <c r="L10" s="62" t="s">
        <v>79</v>
      </c>
      <c r="M10" s="62">
        <f>+SUM(VLOOKUP(F10,'[1]Lista C'!$B$1:$C$17,2,0))+SUM(VLOOKUP(G10,'[1]Lista C'!$B$1:$C$17,2,0))+SUM(VLOOKUP(H10,'[1]Lista C'!$B$1:$C$17,2,0))+SUM(VLOOKUP(H10,'[1]Lista C'!$B$1:$C$17,2,0))+SUM(VLOOKUP(I10,'[1]Lista C'!$B$1:$C$17,2,0))+SUM(VLOOKUP(J10,'[1]Lista C'!$B$1:$C$17,2,0))+SUM(VLOOKUP(K10,'[1]Lista C'!$B$1:$C$17,2,0))</f>
        <v>105</v>
      </c>
      <c r="N10" s="62" t="str">
        <f>IF(M10&lt;=85,"Débil",IF(M10&lt;=95,"Moderado",IF(M10&gt;=100,"Fuerte","")))</f>
        <v>Fuerte</v>
      </c>
      <c r="O10" s="62">
        <f>VLOOKUP(L10,'[1]Lista C'!B3:$C$17,2,0)</f>
        <v>10</v>
      </c>
      <c r="P10" s="62" t="s">
        <v>78</v>
      </c>
      <c r="Q10" s="62" t="str">
        <f>VLOOKUP(P10,'[1]Lista C'!$F$2:$G$5,2,0)</f>
        <v>Fuerte</v>
      </c>
      <c r="R10" s="62" t="str">
        <f>CONCATENATE(N10,Q10)</f>
        <v>FuerteFuerte</v>
      </c>
      <c r="S10" s="62" t="str">
        <f>VLOOKUP(R10,'[1]Lista C'!$E$21:F31,2,)</f>
        <v>Fuerte</v>
      </c>
      <c r="T10" s="61" t="str">
        <f>+VLOOKUP(S10,'[1]Lista C'!$F$21:$G$30,2,0)</f>
        <v>No</v>
      </c>
      <c r="U10" s="60"/>
      <c r="V10" s="59"/>
      <c r="W10" s="59"/>
    </row>
    <row r="11" spans="2:44" ht="108" customHeight="1" x14ac:dyDescent="0.3">
      <c r="B11" s="66" t="str">
        <f>+'[1]Riesgos de Corrupción'!B11</f>
        <v>RC3</v>
      </c>
      <c r="C11" s="67" t="s">
        <v>90</v>
      </c>
      <c r="D11" s="63" t="s">
        <v>86</v>
      </c>
      <c r="E11" s="62"/>
      <c r="F11" s="64" t="s">
        <v>85</v>
      </c>
      <c r="G11" s="64" t="s">
        <v>84</v>
      </c>
      <c r="H11" s="64" t="s">
        <v>83</v>
      </c>
      <c r="I11" s="64" t="s">
        <v>88</v>
      </c>
      <c r="J11" s="64" t="s">
        <v>81</v>
      </c>
      <c r="K11" s="63" t="s">
        <v>80</v>
      </c>
      <c r="L11" s="62" t="s">
        <v>79</v>
      </c>
      <c r="M11" s="62">
        <f>+SUM(VLOOKUP(F11,'[1]Lista C'!$B$1:$C$17,2,0))+SUM(VLOOKUP(G11,'[1]Lista C'!$B$1:$C$17,2,0))+SUM(VLOOKUP(H11,'[1]Lista C'!$B$1:$C$17,2,0))+SUM(VLOOKUP(H11,'[1]Lista C'!$B$1:$C$17,2,0))+SUM(VLOOKUP(I11,'[1]Lista C'!$B$1:$C$17,2,0))+SUM(VLOOKUP(J11,'[1]Lista C'!$B$1:$C$17,2,0))+SUM(VLOOKUP(K11,'[1]Lista C'!$B$1:$C$17,2,0))</f>
        <v>105</v>
      </c>
      <c r="N11" s="62" t="str">
        <f>IF(M11&lt;=85,"Débil",IF(M11&lt;=95,"Moderado",IF(M11&gt;=100,"Fuerte","")))</f>
        <v>Fuerte</v>
      </c>
      <c r="O11" s="62">
        <f>VLOOKUP(L11,'[1]Lista C'!B4:$C$17,2,0)</f>
        <v>10</v>
      </c>
      <c r="P11" s="62" t="s">
        <v>78</v>
      </c>
      <c r="Q11" s="62" t="str">
        <f>VLOOKUP(P11,'[1]Lista C'!$F$2:$G$5,2,0)</f>
        <v>Fuerte</v>
      </c>
      <c r="R11" s="62" t="str">
        <f>CONCATENATE(N11,Q11)</f>
        <v>FuerteFuerte</v>
      </c>
      <c r="S11" s="62" t="str">
        <f>VLOOKUP(R11,'[1]Lista C'!$E$21:F32,2,)</f>
        <v>Fuerte</v>
      </c>
      <c r="T11" s="61" t="str">
        <f>+VLOOKUP(S11,'[1]Lista C'!$F$21:$G$30,2,0)</f>
        <v>No</v>
      </c>
      <c r="U11" s="60"/>
      <c r="V11" s="59"/>
      <c r="W11" s="59"/>
    </row>
    <row r="12" spans="2:44" ht="82.5" x14ac:dyDescent="0.3">
      <c r="B12" s="66" t="str">
        <f>+'[1]Riesgos de Corrupción'!B12</f>
        <v>RC4</v>
      </c>
      <c r="C12" s="67" t="s">
        <v>89</v>
      </c>
      <c r="D12" s="63" t="s">
        <v>86</v>
      </c>
      <c r="E12" s="62"/>
      <c r="F12" s="64" t="s">
        <v>85</v>
      </c>
      <c r="G12" s="64" t="s">
        <v>84</v>
      </c>
      <c r="H12" s="64" t="s">
        <v>83</v>
      </c>
      <c r="I12" s="64" t="s">
        <v>88</v>
      </c>
      <c r="J12" s="64" t="s">
        <v>81</v>
      </c>
      <c r="K12" s="63" t="s">
        <v>80</v>
      </c>
      <c r="L12" s="62" t="s">
        <v>79</v>
      </c>
      <c r="M12" s="62">
        <f>+SUM(VLOOKUP(F12,'[1]Lista C'!$B$1:$C$17,2,0))+SUM(VLOOKUP(G12,'[1]Lista C'!$B$1:$C$17,2,0))+SUM(VLOOKUP(H12,'[1]Lista C'!$B$1:$C$17,2,0))+SUM(VLOOKUP(H12,'[1]Lista C'!$B$1:$C$17,2,0))+SUM(VLOOKUP(I12,'[1]Lista C'!$B$1:$C$17,2,0))+SUM(VLOOKUP(J12,'[1]Lista C'!$B$1:$C$17,2,0))+SUM(VLOOKUP(K12,'[1]Lista C'!$B$1:$C$17,2,0))</f>
        <v>105</v>
      </c>
      <c r="N12" s="62" t="str">
        <f>IF(M12&lt;=85,"Débil",IF(M12&lt;=95,"Moderado",IF(M12&gt;=100,"Fuerte","")))</f>
        <v>Fuerte</v>
      </c>
      <c r="O12" s="62">
        <f>VLOOKUP(L12,'[1]Lista C'!B5:$C$17,2,0)</f>
        <v>10</v>
      </c>
      <c r="P12" s="62" t="s">
        <v>78</v>
      </c>
      <c r="Q12" s="62" t="str">
        <f>VLOOKUP(P12,'[1]Lista C'!$F$2:$G$5,2,0)</f>
        <v>Fuerte</v>
      </c>
      <c r="R12" s="62" t="str">
        <f>CONCATENATE(N12,Q12)</f>
        <v>FuerteFuerte</v>
      </c>
      <c r="S12" s="62" t="str">
        <f>VLOOKUP(R12,'[1]Lista C'!$E$21:F33,2,)</f>
        <v>Fuerte</v>
      </c>
      <c r="T12" s="61" t="str">
        <f>+VLOOKUP(S12,'[1]Lista C'!$F$21:$G$30,2,0)</f>
        <v>No</v>
      </c>
      <c r="U12" s="60"/>
      <c r="V12" s="59"/>
      <c r="W12" s="59"/>
    </row>
    <row r="13" spans="2:44" ht="89.25" customHeight="1" x14ac:dyDescent="0.3">
      <c r="B13" s="66" t="str">
        <f>+'[1]Riesgos de Corrupción'!B13</f>
        <v>RC5</v>
      </c>
      <c r="C13" s="65" t="s">
        <v>87</v>
      </c>
      <c r="D13" s="63" t="s">
        <v>86</v>
      </c>
      <c r="E13" s="62"/>
      <c r="F13" s="64" t="s">
        <v>85</v>
      </c>
      <c r="G13" s="64" t="s">
        <v>84</v>
      </c>
      <c r="H13" s="64" t="s">
        <v>83</v>
      </c>
      <c r="I13" s="64" t="s">
        <v>82</v>
      </c>
      <c r="J13" s="64" t="s">
        <v>81</v>
      </c>
      <c r="K13" s="63" t="s">
        <v>80</v>
      </c>
      <c r="L13" s="62" t="s">
        <v>79</v>
      </c>
      <c r="M13" s="62">
        <f>+SUM(VLOOKUP(F13,'[1]Lista C'!$B$1:$C$17,2,0))+SUM(VLOOKUP(G13,'[1]Lista C'!$B$1:$C$17,2,0))+SUM(VLOOKUP(H13,'[1]Lista C'!$B$1:$C$17,2,0))+SUM(VLOOKUP(H13,'[1]Lista C'!$B$1:$C$17,2,0))+SUM(VLOOKUP(I13,'[1]Lista C'!$B$1:$C$17,2,0))+SUM(VLOOKUP(J13,'[1]Lista C'!$B$1:$C$17,2,0))+SUM(VLOOKUP(K13,'[1]Lista C'!$B$1:$C$17,2,0))</f>
        <v>100</v>
      </c>
      <c r="N13" s="62" t="str">
        <f>IF(M13&lt;=85,"Débil",IF(M13&lt;=95,"Moderado",IF(M13&gt;=100,"Fuerte","")))</f>
        <v>Fuerte</v>
      </c>
      <c r="O13" s="62">
        <f>VLOOKUP(L13,'[1]Lista C'!B6:$C$17,2,0)</f>
        <v>10</v>
      </c>
      <c r="P13" s="62" t="s">
        <v>78</v>
      </c>
      <c r="Q13" s="62" t="str">
        <f>VLOOKUP(P13,'[1]Lista C'!$F$2:$G$5,2,0)</f>
        <v>Fuerte</v>
      </c>
      <c r="R13" s="62" t="str">
        <f>CONCATENATE(N13,Q13)</f>
        <v>FuerteFuerte</v>
      </c>
      <c r="S13" s="62" t="str">
        <f>VLOOKUP(R13,'[1]Lista C'!$E$21:F34,2,)</f>
        <v>Fuerte</v>
      </c>
      <c r="T13" s="61" t="str">
        <f>+VLOOKUP(S13,'[1]Lista C'!$F$21:$G$30,2,0)</f>
        <v>No</v>
      </c>
      <c r="U13" s="60"/>
      <c r="V13" s="59"/>
      <c r="W13" s="59"/>
    </row>
  </sheetData>
  <dataConsolidate/>
  <mergeCells count="1">
    <mergeCell ref="D2:Q4"/>
  </mergeCells>
  <conditionalFormatting sqref="Q9:Q13 S9:S13 N9:N13">
    <cfRule type="cellIs" dxfId="11" priority="1" operator="equal">
      <formula>"Fuerte"</formula>
    </cfRule>
    <cfRule type="cellIs" dxfId="10" priority="2" operator="equal">
      <formula>"Moderado"</formula>
    </cfRule>
    <cfRule type="cellIs" dxfId="9" priority="3" operator="equal">
      <formula>"Débil"</formula>
    </cfRule>
  </conditionalFormatting>
  <pageMargins left="0.25" right="0.25" top="0.75" bottom="0.75" header="0.3" footer="0.3"/>
  <pageSetup paperSize="3" scale="49"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El Control" prompt="Se ejecuta por parte del responsable">
          <x14:formula1>
            <xm:f>'\\SERVER1\sgs iduvi\SISTEMA DE GESTIÒN DE CALIDAD IDUVI  ISO 9001 - 2015\2. Mejoramiento Continuo\6. Mapa de riesgos\[MR-MC-01 MATRIZ DE RIESGOS DEL PROCESO.xlsx]Lista C'!#REF!</xm:f>
          </x14:formula1>
          <xm:sqref>P9</xm:sqref>
        </x14:dataValidation>
        <x14:dataValidation type="list" allowBlank="1" showInputMessage="1" showErrorMessage="1">
          <x14:formula1>
            <xm:f>'\\SERVER1\sgs iduvi\SISTEMA DE GESTIÒN DE CALIDAD IDUVI  ISO 9001 - 2015\2. Mejoramiento Continuo\6. Mapa de riesgos\[MR-MC-01 MATRIZ DE RIESGOS DEL PROCESO.xlsx]Lista C'!#REF!</xm:f>
          </x14:formula1>
          <xm:sqref>E9:L13 P10:P13</xm:sqref>
        </x14:dataValidation>
        <x14:dataValidation type="list" allowBlank="1" showInputMessage="1" showErrorMessage="1">
          <x14:formula1>
            <xm:f>'\\SERVER1\sgs iduvi\SISTEMA DE GESTIÒN DE CALIDAD IDUVI  ISO 9001 - 2015\2. Mejoramiento Continuo\6. Mapa de riesgos\[MR-MC-01 MATRIZ DE RIESGOS DEL PROCESO.xlsx]Lista C'!#REF!</xm:f>
          </x14:formula1>
          <xm:sqref>D9:D13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13"/>
  <sheetViews>
    <sheetView tabSelected="1" view="pageBreakPreview" topLeftCell="R4" zoomScale="70" zoomScaleNormal="70" zoomScaleSheetLayoutView="70" workbookViewId="0">
      <selection activeCell="U24" sqref="U24"/>
    </sheetView>
  </sheetViews>
  <sheetFormatPr baseColWidth="10" defaultColWidth="11.42578125" defaultRowHeight="15" x14ac:dyDescent="0.25"/>
  <cols>
    <col min="1" max="1" width="8.5703125" style="56" customWidth="1"/>
    <col min="2" max="2" width="11.42578125" style="56"/>
    <col min="3" max="3" width="47" style="56" customWidth="1"/>
    <col min="4" max="4" width="20.28515625" style="56" customWidth="1"/>
    <col min="5" max="5" width="27.5703125" style="57" customWidth="1"/>
    <col min="6" max="6" width="27.28515625" style="57" customWidth="1"/>
    <col min="7" max="7" width="22.28515625" style="57" customWidth="1"/>
    <col min="8" max="8" width="24.140625" style="56" customWidth="1"/>
    <col min="9" max="9" width="22.28515625" style="57" customWidth="1"/>
    <col min="10" max="10" width="28.85546875" style="57" hidden="1" customWidth="1"/>
    <col min="11" max="11" width="18.42578125" style="56" customWidth="1"/>
    <col min="12" max="12" width="17.7109375" style="56" customWidth="1"/>
    <col min="13" max="13" width="15.7109375" style="56" customWidth="1"/>
    <col min="14" max="14" width="17.5703125" style="56" hidden="1" customWidth="1"/>
    <col min="15" max="15" width="20.85546875" style="57" customWidth="1"/>
    <col min="16" max="16" width="26.42578125" style="56" customWidth="1"/>
    <col min="17" max="17" width="37.85546875" style="56" customWidth="1"/>
    <col min="18" max="18" width="20.28515625" style="56" customWidth="1"/>
    <col min="19" max="19" width="27.140625" style="56" customWidth="1"/>
    <col min="20" max="21" width="27" style="56" customWidth="1"/>
    <col min="22" max="22" width="24.140625" style="56" customWidth="1"/>
    <col min="23" max="23" width="24.85546875" style="56" customWidth="1"/>
    <col min="24" max="25" width="31.7109375" style="56" customWidth="1"/>
    <col min="26" max="28" width="28.5703125" style="56" customWidth="1"/>
    <col min="29" max="16384" width="11.42578125" style="56"/>
  </cols>
  <sheetData>
    <row r="1" spans="2:28" s="1" customFormat="1" ht="16.5" thickBot="1" x14ac:dyDescent="0.3">
      <c r="B1" s="80"/>
      <c r="D1" s="2"/>
      <c r="G1" s="2"/>
      <c r="M1" s="46"/>
      <c r="N1" s="46"/>
      <c r="O1" s="46"/>
      <c r="P1" s="46"/>
      <c r="Q1" s="46"/>
      <c r="R1" s="46"/>
      <c r="S1" s="46"/>
      <c r="T1" s="46"/>
      <c r="U1" s="3"/>
      <c r="V1" s="3"/>
      <c r="W1" s="3"/>
    </row>
    <row r="2" spans="2:28" s="1" customFormat="1" ht="24" customHeight="1" x14ac:dyDescent="0.25">
      <c r="B2" s="4"/>
      <c r="C2" s="90"/>
      <c r="D2" s="89" t="s">
        <v>0</v>
      </c>
      <c r="E2" s="53"/>
      <c r="F2" s="53"/>
      <c r="G2" s="53"/>
      <c r="H2" s="53"/>
      <c r="I2" s="53"/>
      <c r="J2" s="53"/>
      <c r="K2" s="53"/>
      <c r="L2" s="53"/>
      <c r="M2" s="53"/>
      <c r="N2" s="53"/>
      <c r="O2" s="53"/>
      <c r="P2" s="53"/>
      <c r="Q2" s="53"/>
      <c r="R2" s="53"/>
      <c r="S2" s="53"/>
      <c r="T2" s="53"/>
      <c r="U2" s="53"/>
      <c r="V2" s="53"/>
      <c r="W2" s="53"/>
      <c r="X2" s="53"/>
      <c r="Y2" s="53"/>
      <c r="Z2" s="88"/>
      <c r="AA2" s="5" t="s">
        <v>1</v>
      </c>
      <c r="AB2" s="6" t="s">
        <v>2</v>
      </c>
    </row>
    <row r="3" spans="2:28" s="1" customFormat="1" ht="24" customHeight="1" x14ac:dyDescent="0.25">
      <c r="B3" s="7"/>
      <c r="C3" s="87"/>
      <c r="D3" s="86"/>
      <c r="E3" s="54"/>
      <c r="F3" s="54"/>
      <c r="G3" s="54"/>
      <c r="H3" s="54"/>
      <c r="I3" s="54"/>
      <c r="J3" s="54"/>
      <c r="K3" s="54"/>
      <c r="L3" s="54"/>
      <c r="M3" s="54"/>
      <c r="N3" s="54"/>
      <c r="O3" s="54"/>
      <c r="P3" s="54"/>
      <c r="Q3" s="54"/>
      <c r="R3" s="54"/>
      <c r="S3" s="54"/>
      <c r="T3" s="54"/>
      <c r="U3" s="54"/>
      <c r="V3" s="54"/>
      <c r="W3" s="54"/>
      <c r="X3" s="54"/>
      <c r="Y3" s="54"/>
      <c r="Z3" s="85"/>
      <c r="AA3" s="8" t="s">
        <v>3</v>
      </c>
      <c r="AB3" s="9">
        <v>4</v>
      </c>
    </row>
    <row r="4" spans="2:28" s="1" customFormat="1" ht="24" customHeight="1" thickBot="1" x14ac:dyDescent="0.3">
      <c r="B4" s="10"/>
      <c r="C4" s="84"/>
      <c r="D4" s="83"/>
      <c r="E4" s="55"/>
      <c r="F4" s="55"/>
      <c r="G4" s="55"/>
      <c r="H4" s="55"/>
      <c r="I4" s="55"/>
      <c r="J4" s="55"/>
      <c r="K4" s="55"/>
      <c r="L4" s="55"/>
      <c r="M4" s="55"/>
      <c r="N4" s="55"/>
      <c r="O4" s="55"/>
      <c r="P4" s="55"/>
      <c r="Q4" s="55"/>
      <c r="R4" s="55"/>
      <c r="S4" s="55"/>
      <c r="T4" s="55"/>
      <c r="U4" s="55"/>
      <c r="V4" s="55"/>
      <c r="W4" s="55"/>
      <c r="X4" s="55"/>
      <c r="Y4" s="55"/>
      <c r="Z4" s="82"/>
      <c r="AA4" s="11" t="s">
        <v>4</v>
      </c>
      <c r="AB4" s="12">
        <v>44719</v>
      </c>
    </row>
    <row r="5" spans="2:28" s="1" customFormat="1" ht="15.75" x14ac:dyDescent="0.25">
      <c r="B5" s="80"/>
      <c r="D5" s="81"/>
      <c r="G5" s="2"/>
      <c r="M5" s="46"/>
      <c r="N5" s="46"/>
      <c r="O5" s="46"/>
      <c r="P5" s="46"/>
      <c r="Q5" s="46"/>
      <c r="R5" s="46"/>
      <c r="S5" s="46"/>
      <c r="T5" s="46"/>
      <c r="U5" s="3"/>
      <c r="V5" s="3"/>
      <c r="W5" s="3"/>
    </row>
    <row r="6" spans="2:28" s="1" customFormat="1" ht="15.75" x14ac:dyDescent="0.25">
      <c r="B6" s="80"/>
      <c r="D6" s="2"/>
      <c r="G6" s="2"/>
      <c r="M6" s="46"/>
      <c r="N6" s="46"/>
      <c r="O6" s="46"/>
      <c r="P6" s="46"/>
      <c r="Q6" s="46"/>
      <c r="R6" s="46"/>
      <c r="S6" s="46"/>
      <c r="T6" s="46"/>
      <c r="U6" s="3"/>
      <c r="V6" s="3"/>
      <c r="W6" s="3"/>
    </row>
    <row r="7" spans="2:28" s="1" customFormat="1" ht="16.5" thickBot="1" x14ac:dyDescent="0.3">
      <c r="B7" s="80"/>
      <c r="G7" s="2"/>
      <c r="M7" s="46"/>
      <c r="N7" s="46"/>
      <c r="O7" s="46"/>
      <c r="P7" s="46"/>
      <c r="Q7" s="46"/>
      <c r="R7" s="46"/>
      <c r="S7" s="46"/>
      <c r="T7" s="46"/>
      <c r="U7" s="3"/>
      <c r="V7" s="3"/>
      <c r="W7" s="3"/>
    </row>
    <row r="8" spans="2:28" ht="50.25" customHeight="1" thickBot="1" x14ac:dyDescent="0.3">
      <c r="B8" s="77" t="s">
        <v>116</v>
      </c>
      <c r="C8" s="79" t="s">
        <v>115</v>
      </c>
      <c r="D8" s="77" t="s">
        <v>100</v>
      </c>
      <c r="E8" s="77" t="s">
        <v>99</v>
      </c>
      <c r="F8" s="77" t="s">
        <v>98</v>
      </c>
      <c r="G8" s="77" t="s">
        <v>97</v>
      </c>
      <c r="H8" s="127" t="s">
        <v>176</v>
      </c>
      <c r="I8" s="126" t="s">
        <v>175</v>
      </c>
      <c r="J8" s="126" t="s">
        <v>36</v>
      </c>
      <c r="K8" s="78" t="s">
        <v>174</v>
      </c>
      <c r="L8" s="125" t="s">
        <v>34</v>
      </c>
      <c r="M8" s="18" t="s">
        <v>35</v>
      </c>
      <c r="N8" s="124" t="s">
        <v>36</v>
      </c>
      <c r="O8" s="123" t="s">
        <v>173</v>
      </c>
      <c r="P8" s="77" t="s">
        <v>172</v>
      </c>
      <c r="Q8" s="77" t="s">
        <v>171</v>
      </c>
      <c r="R8" s="77" t="s">
        <v>170</v>
      </c>
      <c r="S8" s="77" t="s">
        <v>169</v>
      </c>
      <c r="T8" s="77" t="s">
        <v>168</v>
      </c>
      <c r="U8" s="77" t="s">
        <v>167</v>
      </c>
      <c r="V8" s="77" t="s">
        <v>166</v>
      </c>
      <c r="W8" s="77" t="s">
        <v>165</v>
      </c>
      <c r="X8" s="77" t="s">
        <v>164</v>
      </c>
      <c r="Y8" s="78" t="s">
        <v>163</v>
      </c>
      <c r="Z8" s="122" t="s">
        <v>162</v>
      </c>
      <c r="AA8" s="122" t="s">
        <v>161</v>
      </c>
      <c r="AB8" s="122" t="s">
        <v>160</v>
      </c>
    </row>
    <row r="9" spans="2:28" s="91" customFormat="1" ht="96" customHeight="1" thickBot="1" x14ac:dyDescent="0.3">
      <c r="B9" s="74" t="str">
        <f>+'[1]Riesgos de Corrupción'!B9</f>
        <v>RC1</v>
      </c>
      <c r="C9" s="121" t="str">
        <f>+'[1]Controles de Corrupción'!C9</f>
        <v>Hacer uso de la herramienta SECOP II que garantiza la transparencia y pluralidad de oferentes en los procesos.</v>
      </c>
      <c r="D9" s="71" t="str">
        <f>+'[1]Controles de Corrupción'!S9</f>
        <v>Moderado</v>
      </c>
      <c r="E9" s="120" t="str">
        <f>IF(D9="Fuerte","No",IF(D9="Moderado","Si",IF(D9="Débil","Si","")))</f>
        <v>Si</v>
      </c>
      <c r="F9" s="120">
        <f>IFERROR(IF('[1]Controles de Corrupción'!O9=" "," ",IF('[1]Controles de Corrupción'!O9&gt;=0,('[1]Controles de Corrupción'!M9+'[1]Controles de Corrupción'!O9)/2))," ")</f>
        <v>57.5</v>
      </c>
      <c r="G9" s="120">
        <f>IFERROR(IF(F9=" "," ",IF(AVERAGE($F$9:$F$13)&gt;=0,AVERAGEIFS($F$9:$F$13,$B$9:$B$13,B9))),"  ")</f>
        <v>57.5</v>
      </c>
      <c r="H9" s="71" t="str">
        <f>IF(G9=" "," ",IF(G9=100,"Fuerte",IF(G9&lt;=50,"Débil",IF(G9&gt;50,"Moderado"," "))))</f>
        <v>Moderado</v>
      </c>
      <c r="I9" s="71">
        <f>IF(OR(AND(H9="Fuerte",'[1]Controles de Corrupción'!D9="No disminuye"),AND(H9="Moderado",'[1]Controles de Corrupción'!D9="No disminuye")),0,IF(AND(H9="Fuerte",'[1]Controles de Corrupción'!D9="Directamente"),2,IF(AND(H9="Moderado",'[1]Controles de Corrupción'!D9="Directamente"),1,0)))</f>
        <v>1</v>
      </c>
      <c r="J9" s="71" t="str">
        <f>+CONCATENATE(H9,'[1]Riesgos de Corrupción'!J9,'[1]Controles de Corrupción'!D9)</f>
        <v>ModeradoRara vezDirectamente</v>
      </c>
      <c r="K9" s="71" t="str">
        <f>VLOOKUP(J9,[1]Tablas!$D$94:$H$124,5,FALSE)</f>
        <v>Rara vez</v>
      </c>
      <c r="L9" s="71" t="str">
        <f>+'[1]Riesgos de Corrupción'!AE9</f>
        <v>Catastrófico</v>
      </c>
      <c r="M9" s="115">
        <f>+'[1]Riesgos de Corrupción'!AF9</f>
        <v>1</v>
      </c>
      <c r="N9" s="115" t="str">
        <f>CONCATENATE(K9,L9)</f>
        <v>Rara vezCatastrófico</v>
      </c>
      <c r="O9" s="71" t="str">
        <f>VLOOKUP(N9,[1]Tablas!$D$132:$G$1596,4,FALSE)</f>
        <v>Extremo</v>
      </c>
      <c r="P9" s="72" t="str">
        <f>IF(O9="Moderado","Reducir riesgo",IF(O9="Alto","Compartir riesgo",IF(O9="Extremo","Evitar riesgo"," ")))</f>
        <v>Evitar riesgo</v>
      </c>
      <c r="Q9" s="119" t="s">
        <v>159</v>
      </c>
      <c r="R9" s="72" t="s">
        <v>158</v>
      </c>
      <c r="S9" s="118" t="s">
        <v>157</v>
      </c>
      <c r="T9" s="71" t="s">
        <v>139</v>
      </c>
      <c r="U9" s="72" t="s">
        <v>156</v>
      </c>
      <c r="V9" s="72" t="s">
        <v>155</v>
      </c>
      <c r="W9" s="72" t="s">
        <v>154</v>
      </c>
      <c r="X9" s="71" t="s">
        <v>153</v>
      </c>
      <c r="Y9" s="117" t="s">
        <v>152</v>
      </c>
      <c r="Z9" s="116">
        <f>+[6]Seguimiento!$I$19</f>
        <v>1</v>
      </c>
      <c r="AA9" s="115">
        <f>+[6]Seguimiento!$I$20</f>
        <v>1</v>
      </c>
      <c r="AB9" s="114">
        <f>+[6]Seguimiento!$I$21</f>
        <v>1</v>
      </c>
    </row>
    <row r="10" spans="2:28" s="91" customFormat="1" ht="84.75" customHeight="1" thickBot="1" x14ac:dyDescent="0.3">
      <c r="B10" s="74" t="str">
        <f>+'[1]Riesgos de Corrupción'!B10</f>
        <v>RC2</v>
      </c>
      <c r="C10" s="111" t="str">
        <f>+'[1]Controles de Corrupción'!C10</f>
        <v>Registro a través de actas de entrega y recibido del inmueble entre el IDUVI y la dependencia o entidad pública responsable de recibir el inmueble</v>
      </c>
      <c r="D10" s="62" t="str">
        <f>+'[1]Controles de Corrupción'!S10</f>
        <v>Fuerte</v>
      </c>
      <c r="E10" s="64" t="str">
        <f>IF(D10="Fuerte","No",IF(D10="Moderado","Si",IF(D10="Débil","Si","")))</f>
        <v>No</v>
      </c>
      <c r="F10" s="110">
        <f>IFERROR(IF('[1]Controles de Corrupción'!O10=" "," ",IF('[1]Controles de Corrupción'!O10&gt;=0,('[1]Controles de Corrupción'!M10+'[1]Controles de Corrupción'!O10)/2))," ")</f>
        <v>57.5</v>
      </c>
      <c r="G10" s="110">
        <f>IFERROR(IF(F10=" "," ",IF(AVERAGE($F$9:$F$13)&gt;=0,AVERAGEIFS($F$9:$F$13,$B$9:$B$13,B10))),"  ")</f>
        <v>57.5</v>
      </c>
      <c r="H10" s="62" t="str">
        <f>IF(G10=" "," ",IF(G10=100,"Fuerte",IF(G10&lt;=50,"Débil",IF(G10&gt;50,"Moderado"," "))))</f>
        <v>Moderado</v>
      </c>
      <c r="I10" s="62">
        <f>IF(OR(AND(H10="Fuerte",'[1]Controles de Corrupción'!D10="No disminuye"),AND(H10="Moderado",'[1]Controles de Corrupción'!D10="No disminuye")),0,IF(AND(H10="Fuerte",'[1]Controles de Corrupción'!D10="Directamente"),2,IF(AND(H10="Moderado",'[1]Controles de Corrupción'!D10="Directamente"),1,0)))</f>
        <v>1</v>
      </c>
      <c r="J10" s="64" t="str">
        <f>+CONCATENATE(H10,'[1]Riesgos de Corrupción'!J10,'[1]Controles de Corrupción'!D10)</f>
        <v>ModeradoProbableDirectamente</v>
      </c>
      <c r="K10" s="64" t="str">
        <f>VLOOKUP(J10,[1]Tablas!$D$94:$H$124,5,FALSE)</f>
        <v>Posible</v>
      </c>
      <c r="L10" s="62" t="str">
        <f>+'[1]Riesgos de Corrupción'!AE10</f>
        <v>Mayor</v>
      </c>
      <c r="M10" s="109">
        <f>+'[1]Riesgos de Corrupción'!AF10</f>
        <v>0.8</v>
      </c>
      <c r="N10" s="109" t="str">
        <f>CONCATENATE(K10,L10)</f>
        <v>PosibleMayor</v>
      </c>
      <c r="O10" s="62" t="str">
        <f>VLOOKUP(N10,[1]Tablas!$D$132:$G$1596,4,FALSE)</f>
        <v>Extremo</v>
      </c>
      <c r="P10" s="63" t="str">
        <f>IF(O10="Moderado","Reducir riesgo",IF(O10="Alto","Compartir riesgo",IF(O10="Extremo","Evitar riesgo"," ")))</f>
        <v>Evitar riesgo</v>
      </c>
      <c r="Q10" s="113" t="s">
        <v>151</v>
      </c>
      <c r="R10" s="62" t="s">
        <v>150</v>
      </c>
      <c r="S10" s="112" t="s">
        <v>149</v>
      </c>
      <c r="T10" s="62" t="s">
        <v>148</v>
      </c>
      <c r="U10" s="63" t="s">
        <v>147</v>
      </c>
      <c r="V10" s="63" t="s">
        <v>146</v>
      </c>
      <c r="W10" s="63" t="s">
        <v>145</v>
      </c>
      <c r="X10" s="63" t="s">
        <v>144</v>
      </c>
      <c r="Y10" s="107" t="s">
        <v>143</v>
      </c>
      <c r="Z10" s="106">
        <f>+[5]Seguimiento!$I$19</f>
        <v>1</v>
      </c>
      <c r="AA10" s="105">
        <f>+[5]Seguimiento!$I$20</f>
        <v>1</v>
      </c>
      <c r="AB10" s="104">
        <f>+[5]Seguimiento!$I$21</f>
        <v>1</v>
      </c>
    </row>
    <row r="11" spans="2:28" s="91" customFormat="1" ht="105" customHeight="1" thickBot="1" x14ac:dyDescent="0.3">
      <c r="B11" s="74" t="str">
        <f>+'[1]Riesgos de Corrupción'!B11</f>
        <v>RC3</v>
      </c>
      <c r="C11" s="111" t="str">
        <f>+'[1]Controles de Corrupción'!C11</f>
        <v>Solicitud de documentos que acrediten la disponibilidad de los recursos y la efectiva ejecución de las especificaciones contractuales tales como CDP, RP, Certificaciones del supervisor, cuenta de cobro, entre otros.</v>
      </c>
      <c r="D11" s="62" t="str">
        <f>+'[1]Controles de Corrupción'!S11</f>
        <v>Fuerte</v>
      </c>
      <c r="E11" s="64" t="str">
        <f>IF(D11="Fuerte","No",IF(D11="Moderado","Si",IF(D11="Débil","Si","")))</f>
        <v>No</v>
      </c>
      <c r="F11" s="110">
        <f>IFERROR(IF('[1]Controles de Corrupción'!O11=" "," ",IF('[1]Controles de Corrupción'!O11&gt;=0,('[1]Controles de Corrupción'!M11+'[1]Controles de Corrupción'!O11)/2))," ")</f>
        <v>57.5</v>
      </c>
      <c r="G11" s="110">
        <f>IFERROR(IF(F11=" "," ",IF(AVERAGE($F$9:$F$13)&gt;=0,AVERAGEIFS($F$9:$F$13,$B$9:$B$13,B11))),"  ")</f>
        <v>57.5</v>
      </c>
      <c r="H11" s="62" t="str">
        <f>IF(G11=" "," ",IF(G11=100,"Fuerte",IF(G11&lt;=50,"Débil",IF(G11&gt;50,"Moderado"," "))))</f>
        <v>Moderado</v>
      </c>
      <c r="I11" s="62">
        <f>IF(OR(AND(H11="Fuerte",'[1]Controles de Corrupción'!D11="No disminuye"),AND(H11="Moderado",'[1]Controles de Corrupción'!D11="No disminuye")),0,IF(AND(H11="Fuerte",'[1]Controles de Corrupción'!D11="Directamente"),2,IF(AND(H11="Moderado",'[1]Controles de Corrupción'!D11="Directamente"),1,0)))</f>
        <v>1</v>
      </c>
      <c r="J11" s="64" t="str">
        <f>+CONCATENATE(H11,'[1]Riesgos de Corrupción'!J11,'[1]Controles de Corrupción'!D11)</f>
        <v>ModeradoRara vezDirectamente</v>
      </c>
      <c r="K11" s="62" t="str">
        <f>VLOOKUP(J11,[1]Tablas!$D$94:$H$124,5,FALSE)</f>
        <v>Rara vez</v>
      </c>
      <c r="L11" s="62" t="str">
        <f>+'[1]Riesgos de Corrupción'!AE11</f>
        <v>Catastrófico</v>
      </c>
      <c r="M11" s="109">
        <f>+'[1]Riesgos de Corrupción'!AF11</f>
        <v>1</v>
      </c>
      <c r="N11" s="109" t="str">
        <f>CONCATENATE(K11,L11)</f>
        <v>Rara vezCatastrófico</v>
      </c>
      <c r="O11" s="62" t="str">
        <f>VLOOKUP(N11,[1]Tablas!$D$132:$G$1596,4,FALSE)</f>
        <v>Extremo</v>
      </c>
      <c r="P11" s="63" t="str">
        <f>IF(O11="Moderado","Reducir riesgo",IF(O11="Alto","Compartir riesgo",IF(O11="Extremo","Evitar riesgo"," ")))</f>
        <v>Evitar riesgo</v>
      </c>
      <c r="Q11" s="113" t="s">
        <v>142</v>
      </c>
      <c r="R11" s="62" t="s">
        <v>141</v>
      </c>
      <c r="S11" s="112" t="s">
        <v>140</v>
      </c>
      <c r="T11" s="62" t="s">
        <v>139</v>
      </c>
      <c r="U11" s="63" t="s">
        <v>138</v>
      </c>
      <c r="V11" s="62" t="s">
        <v>137</v>
      </c>
      <c r="W11" s="63" t="s">
        <v>136</v>
      </c>
      <c r="X11" s="62" t="s">
        <v>135</v>
      </c>
      <c r="Y11" s="107" t="s">
        <v>134</v>
      </c>
      <c r="Z11" s="106">
        <f>+[4]Seguimiento!$I$16</f>
        <v>0.33329999999999999</v>
      </c>
      <c r="AA11" s="62">
        <f>+[4]Seguimiento!$I$17</f>
        <v>0.66659999999999997</v>
      </c>
      <c r="AB11" s="104">
        <f>+[4]Seguimiento!$I$18</f>
        <v>0.99990000000000001</v>
      </c>
    </row>
    <row r="12" spans="2:28" s="91" customFormat="1" ht="91.5" customHeight="1" thickBot="1" x14ac:dyDescent="0.3">
      <c r="B12" s="74" t="str">
        <f>+'[1]Riesgos de Corrupción'!B12</f>
        <v>RC4</v>
      </c>
      <c r="C12" s="111" t="str">
        <f>+'[1]Controles de Corrupción'!C12</f>
        <v>Revisión a través de actas de visitas, registros fotográficos, cruces de bases de datos para validar y verificar información que garantice el cumplimiento estricto de la norma vigente y de las condiciones propias de la entidad.</v>
      </c>
      <c r="D12" s="62" t="str">
        <f>+'[1]Controles de Corrupción'!S12</f>
        <v>Fuerte</v>
      </c>
      <c r="E12" s="64" t="str">
        <f>IF(D12="Fuerte","No",IF(D12="Moderado","Si",IF(D12="Débil","Si","")))</f>
        <v>No</v>
      </c>
      <c r="F12" s="110">
        <f>IFERROR(IF('[1]Controles de Corrupción'!O12=" "," ",IF('[1]Controles de Corrupción'!O12&gt;=0,('[1]Controles de Corrupción'!M12+'[1]Controles de Corrupción'!O12)/2))," ")</f>
        <v>57.5</v>
      </c>
      <c r="G12" s="110">
        <f>IFERROR(IF(F12=" "," ",IF(AVERAGE($F$9:$F$13)&gt;=0,AVERAGEIFS($F$9:$F$13,$B$9:$B$13,B12))),"  ")</f>
        <v>57.5</v>
      </c>
      <c r="H12" s="62" t="str">
        <f>IF(G12=" "," ",IF(G12=100,"Fuerte",IF(G12&lt;=50,"Débil",IF(G12&gt;50,"Moderado"," "))))</f>
        <v>Moderado</v>
      </c>
      <c r="I12" s="62">
        <f>IF(OR(AND(H12="Fuerte",'[1]Controles de Corrupción'!D12="No disminuye"),AND(H12="Moderado",'[1]Controles de Corrupción'!D12="No disminuye")),0,IF(AND(H12="Fuerte",'[1]Controles de Corrupción'!D12="Directamente"),2,IF(AND(H12="Moderado",'[1]Controles de Corrupción'!D12="Directamente"),1,0)))</f>
        <v>1</v>
      </c>
      <c r="J12" s="64" t="str">
        <f>+CONCATENATE(H12,'[1]Riesgos de Corrupción'!J12,'[1]Controles de Corrupción'!D12)</f>
        <v>ModeradoRara vezDirectamente</v>
      </c>
      <c r="K12" s="62" t="str">
        <f>VLOOKUP(J12,[1]Tablas!$D$94:$H$124,5,FALSE)</f>
        <v>Rara vez</v>
      </c>
      <c r="L12" s="62" t="str">
        <f>+'[1]Riesgos de Corrupción'!AE12</f>
        <v>Catastrófico</v>
      </c>
      <c r="M12" s="109">
        <f>+'[1]Riesgos de Corrupción'!AF12</f>
        <v>1</v>
      </c>
      <c r="N12" s="109" t="str">
        <f>CONCATENATE(K12,L12)</f>
        <v>Rara vezCatastrófico</v>
      </c>
      <c r="O12" s="62" t="str">
        <f>VLOOKUP(N12,[1]Tablas!$D$132:$G$1596,4,FALSE)</f>
        <v>Extremo</v>
      </c>
      <c r="P12" s="63" t="str">
        <f>IF(O12="Moderado","Reducir riesgo",IF(O12="Alto","Compartir riesgo",IF(O12="Extremo","Evitar riesgo"," ")))</f>
        <v>Evitar riesgo</v>
      </c>
      <c r="Q12" s="108" t="s">
        <v>133</v>
      </c>
      <c r="R12" s="63" t="s">
        <v>132</v>
      </c>
      <c r="S12" s="63" t="s">
        <v>131</v>
      </c>
      <c r="T12" s="62" t="s">
        <v>130</v>
      </c>
      <c r="U12" s="63" t="s">
        <v>129</v>
      </c>
      <c r="V12" s="62" t="s">
        <v>128</v>
      </c>
      <c r="W12" s="63" t="s">
        <v>127</v>
      </c>
      <c r="X12" s="62" t="s">
        <v>126</v>
      </c>
      <c r="Y12" s="107" t="s">
        <v>125</v>
      </c>
      <c r="Z12" s="106">
        <f>+[3]Seguimiento!$I$25</f>
        <v>1</v>
      </c>
      <c r="AA12" s="105">
        <f>+[3]Seguimiento!$I$26</f>
        <v>1</v>
      </c>
      <c r="AB12" s="104">
        <f>+[3]Seguimiento!$I$27</f>
        <v>1</v>
      </c>
    </row>
    <row r="13" spans="2:28" s="91" customFormat="1" ht="82.5" customHeight="1" thickBot="1" x14ac:dyDescent="0.3">
      <c r="B13" s="103" t="str">
        <f>+'[1]Riesgos de Corrupción'!B13</f>
        <v>RC5</v>
      </c>
      <c r="C13" s="102" t="str">
        <f>+'[1]Controles de Corrupción'!C13</f>
        <v xml:space="preserve">Digitalización de la información  y seguimiento a los procesos por medio de los consecutivos de correspondencia y el procedimiento de préstamo de documentos. </v>
      </c>
      <c r="D13" s="96" t="str">
        <f>+'[1]Controles de Corrupción'!S13</f>
        <v>Fuerte</v>
      </c>
      <c r="E13" s="100" t="str">
        <f>IF(D13="Fuerte","No",IF(D13="Moderado","Si",IF(D13="Débil","Si","")))</f>
        <v>No</v>
      </c>
      <c r="F13" s="101">
        <f>IFERROR(IF('[1]Controles de Corrupción'!O13=" "," ",IF('[1]Controles de Corrupción'!O13&gt;=0,('[1]Controles de Corrupción'!M13+'[1]Controles de Corrupción'!O13)/2))," ")</f>
        <v>55</v>
      </c>
      <c r="G13" s="101">
        <f>IFERROR(IF(F13=" "," ",IF(AVERAGE($F$9:$F$13)&gt;=0,AVERAGEIFS($F$9:$F$13,$B$9:$B$13,B13))),"  ")</f>
        <v>55</v>
      </c>
      <c r="H13" s="96" t="str">
        <f>IF(G13=" "," ",IF(G13=100,"Fuerte",IF(G13&lt;=50,"Débil",IF(G13&gt;50,"Moderado"," "))))</f>
        <v>Moderado</v>
      </c>
      <c r="I13" s="96">
        <f>IF(OR(AND(H13="Fuerte",'[1]Controles de Corrupción'!D13="No disminuye"),AND(H13="Moderado",'[1]Controles de Corrupción'!D13="No disminuye")),0,IF(AND(H13="Fuerte",'[1]Controles de Corrupción'!D13="Directamente"),2,IF(AND(H13="Moderado",'[1]Controles de Corrupción'!D13="Directamente"),1,0)))</f>
        <v>1</v>
      </c>
      <c r="J13" s="100" t="str">
        <f>+CONCATENATE(H13,'[1]Riesgos de Corrupción'!J13,'[1]Controles de Corrupción'!D13)</f>
        <v>ModeradoRara vezDirectamente</v>
      </c>
      <c r="K13" s="96" t="str">
        <f>VLOOKUP(J13,[1]Tablas!$D$94:$H$124,5,FALSE)</f>
        <v>Rara vez</v>
      </c>
      <c r="L13" s="96" t="str">
        <f>+'[1]Riesgos de Corrupción'!AE13</f>
        <v>Catastrófico</v>
      </c>
      <c r="M13" s="99">
        <f>+'[1]Riesgos de Corrupción'!AF13</f>
        <v>1</v>
      </c>
      <c r="N13" s="99" t="str">
        <f>CONCATENATE(K13,L13)</f>
        <v>Rara vezCatastrófico</v>
      </c>
      <c r="O13" s="96" t="str">
        <f>VLOOKUP(N13,[1]Tablas!$D$132:$G$1596,4,FALSE)</f>
        <v>Extremo</v>
      </c>
      <c r="P13" s="97" t="str">
        <f>IF(O13="Moderado","Reducir riesgo",IF(O13="Alto","Compartir riesgo",IF(O13="Extremo","Evitar riesgo"," ")))</f>
        <v>Evitar riesgo</v>
      </c>
      <c r="Q13" s="98" t="s">
        <v>124</v>
      </c>
      <c r="R13" s="97" t="s">
        <v>123</v>
      </c>
      <c r="S13" s="97" t="s">
        <v>119</v>
      </c>
      <c r="T13" s="96" t="s">
        <v>122</v>
      </c>
      <c r="U13" s="97" t="s">
        <v>121</v>
      </c>
      <c r="V13" s="96" t="s">
        <v>120</v>
      </c>
      <c r="W13" s="97" t="s">
        <v>119</v>
      </c>
      <c r="X13" s="96" t="s">
        <v>118</v>
      </c>
      <c r="Y13" s="95" t="s">
        <v>117</v>
      </c>
      <c r="Z13" s="94">
        <f>+[2]Seguimiento!$I$19</f>
        <v>0.875</v>
      </c>
      <c r="AA13" s="93">
        <f>+[2]Seguimiento!$I$20</f>
        <v>0.75</v>
      </c>
      <c r="AB13" s="92">
        <f>+[2]Seguimiento!$I$21</f>
        <v>1</v>
      </c>
    </row>
  </sheetData>
  <mergeCells count="1">
    <mergeCell ref="D2:Z4"/>
  </mergeCells>
  <conditionalFormatting sqref="H9:H13 D9:D13">
    <cfRule type="cellIs" dxfId="8" priority="7" operator="equal">
      <formula>"Fuerte"</formula>
    </cfRule>
    <cfRule type="cellIs" dxfId="7" priority="8" operator="equal">
      <formula>"Moderado"</formula>
    </cfRule>
    <cfRule type="cellIs" dxfId="6" priority="9" operator="equal">
      <formula>"Débil"</formula>
    </cfRule>
  </conditionalFormatting>
  <conditionalFormatting sqref="L9:L13">
    <cfRule type="cellIs" dxfId="5" priority="4" operator="equal">
      <formula>"Mayor"</formula>
    </cfRule>
    <cfRule type="cellIs" dxfId="4" priority="5" operator="equal">
      <formula>"Moderado"</formula>
    </cfRule>
    <cfRule type="cellIs" dxfId="3" priority="6" operator="equal">
      <formula>"Catastrófico"</formula>
    </cfRule>
  </conditionalFormatting>
  <conditionalFormatting sqref="O9:O13">
    <cfRule type="cellIs" dxfId="2" priority="1" operator="equal">
      <formula>"Alto"</formula>
    </cfRule>
    <cfRule type="cellIs" dxfId="1" priority="2" operator="equal">
      <formula>"Moderado"</formula>
    </cfRule>
    <cfRule type="cellIs" dxfId="0" priority="3" operator="equal">
      <formula>"Extremo"</formula>
    </cfRule>
  </conditionalFormatting>
  <pageMargins left="0.25" right="0.25" top="0.75" bottom="0.75" header="0.3" footer="0.3"/>
  <pageSetup paperSize="3" scale="3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Riesgos de Corrupción</vt:lpstr>
      <vt:lpstr>Controles de Corrupción</vt:lpstr>
      <vt:lpstr>Control Residuales</vt:lpstr>
      <vt:lpstr>'Control Residuales'!Área_de_impresión</vt:lpstr>
      <vt:lpstr>'Controles de Corrupción'!Área_de_impresión</vt:lpstr>
      <vt:lpstr>'Riesgos de Corrupción'!Área_de_impresión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Planeacion2</dc:creator>
  <cp:lastModifiedBy>SISTEMAS</cp:lastModifiedBy>
  <dcterms:created xsi:type="dcterms:W3CDTF">2023-07-05T16:03:37Z</dcterms:created>
  <dcterms:modified xsi:type="dcterms:W3CDTF">2023-07-05T16:24:39Z</dcterms:modified>
</cp:coreProperties>
</file>